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<sst xmlns="http://schemas.openxmlformats.org/spreadsheetml/2006/main" count="597" uniqueCount="597">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</sst>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102722.5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800</v>
      </c>
      <c r="D7" s="182" t="s">
        <v>162</v>
      </c>
      <c r="E7" s="183">
        <f>تسعير!X31</f>
        <v>12000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260000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260000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800</v>
      </c>
      <c r="L6" s="698"/>
      <c r="M6" s="94" t="s">
        <v>372</v>
      </c>
      <c r="N6" s="95">
        <f>تسجيل2!E7</f>
        <v>12000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11972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1147.87536</v>
      </c>
      <c r="U8" s="138">
        <f>T8*S8</f>
        <v>344362.608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11965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44.86875</v>
      </c>
      <c r="U11" s="103">
        <f>CEILING(T11,0.5)</f>
        <v>45</v>
      </c>
      <c r="V11" s="103">
        <f>U11*S11</f>
        <v>360</v>
      </c>
      <c r="W11" s="140">
        <v>4.45627705627706</v>
      </c>
      <c r="X11" s="141">
        <f>($W$1/1000)*W11*V11</f>
        <v>417107.5324675329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397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3.97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7753.3554817275653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390.5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397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390.5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398.5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0.99625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1450.666666666672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399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395.5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0.9975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1450.666666666672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395.5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388.5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1.9425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3432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23975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719.25</v>
      </c>
      <c r="U21" s="142">
        <f t="shared" si="0"/>
        <v>719.25</v>
      </c>
      <c r="V21" s="142">
        <f>U21*S21</f>
        <v>719.25</v>
      </c>
      <c r="W21" s="142">
        <f>Sheet2!B17</f>
        <v>175</v>
      </c>
      <c r="X21" s="144">
        <f>W21*V21</f>
        <v>125868.75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478.6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1675.1000000000001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799</v>
      </c>
      <c r="L97" s="177" t="str">
        <f>M8</f>
        <v>Χ</v>
      </c>
      <c r="M97" s="756">
        <f>N8</f>
        <v>11972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800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12000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12000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12000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12000</v>
      </c>
      <c r="T31" s="47" t="s">
        <v>484</v>
      </c>
      <c r="U31" s="57">
        <f>INT((S31-4)/25)+1</f>
        <v>480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12000</v>
      </c>
      <c r="E2" s="1">
        <f>تسجيل2!E7</f>
        <v>12000</v>
      </c>
      <c r="F2" s="1">
        <f>تسجيل2!E7</f>
        <v>12000</v>
      </c>
      <c r="G2" s="1">
        <f>تسجيل2!E7</f>
        <v>12000</v>
      </c>
      <c r="H2" s="8">
        <f>تسجيل2!E7</f>
        <v>12000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12000</v>
      </c>
      <c r="E6" s="1">
        <f>IF(E3=0,E2,E2-E3-E4+10)</f>
        <v>12000</v>
      </c>
      <c r="F6" s="1">
        <f>IF(F3=0,F2,F2-F3-F4+10)</f>
        <v>12000</v>
      </c>
      <c r="G6" s="1">
        <f>IF(G3=0,G2,G2-G3-G4+10)</f>
        <v>12000</v>
      </c>
      <c r="H6" s="8">
        <f>IF(H3=0,H2,H2-H3-H4+10)</f>
        <v>12000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12000</v>
      </c>
      <c r="L6" s="10">
        <f>IF('Format (2)'!E8=1,تسجيل2!E7-30,IF('Format (2)'!E8=2,D7,IF('Format (2)'!E8=3,E7,IF('Format (2)'!E8=4,F7,IF('Format (2)'!E8=5,G7,IF('Format (2)'!E8=6,H7,"-----"))))))</f>
        <v>11970</v>
      </c>
    </row>
    <row r="7">
      <c r="A7" s="798"/>
      <c r="B7" s="799"/>
      <c r="C7" s="19" t="s">
        <v>507</v>
      </c>
      <c r="D7" s="6">
        <f>D6-30</f>
        <v>11970</v>
      </c>
      <c r="E7" s="6">
        <f>E6-17</f>
        <v>11983</v>
      </c>
      <c r="F7" s="6">
        <f>F6-30</f>
        <v>11970</v>
      </c>
      <c r="G7" s="6">
        <f>G6-17</f>
        <v>11983</v>
      </c>
      <c r="H7" s="9">
        <f>H6-30</f>
        <v>11970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12000</v>
      </c>
      <c r="E11" s="1">
        <f>تسجيل2!E7</f>
        <v>12000</v>
      </c>
      <c r="F11" s="1">
        <f>تسجيل2!E7</f>
        <v>12000</v>
      </c>
      <c r="G11" s="1">
        <f>تسجيل2!E7</f>
        <v>12000</v>
      </c>
      <c r="H11" s="8">
        <f>تسجيل2!E7</f>
        <v>12000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12000</v>
      </c>
      <c r="L14" s="10">
        <f>IF('Format (2)'!E8=1,تسجيل2!E7-30,IF('Format (2)'!E8=2,D16,IF('Format (2)'!E8=3,E16,IF('Format (2)'!E8=4,F16,IF('Format (2)'!E8=5,G16,IF('Format (2)'!E8=6,H16))))))</f>
        <v>11970</v>
      </c>
    </row>
    <row r="15">
      <c r="A15" s="802"/>
      <c r="B15" s="803"/>
      <c r="C15" s="10" t="s">
        <v>505</v>
      </c>
      <c r="D15" s="1">
        <f>IF(D12=0,D11,D11-D12-D13+11)</f>
        <v>12000</v>
      </c>
      <c r="E15" s="1">
        <f>IF(E12=0,E11,E11-E12-E13+11)</f>
        <v>12000</v>
      </c>
      <c r="F15" s="1">
        <f>IF(F12=0,F11,F11-F12-F13+11)</f>
        <v>12000</v>
      </c>
      <c r="G15" s="1">
        <f>IF(G12=0,G11,G11-G12-G13+11)</f>
        <v>12000</v>
      </c>
      <c r="H15" s="8">
        <f>IF(H12=0,H11,H11-H12-H13+11)</f>
        <v>12000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11970</v>
      </c>
      <c r="E16" s="6">
        <f>E15-17</f>
        <v>11983</v>
      </c>
      <c r="F16" s="6">
        <f>F15-30</f>
        <v>11970</v>
      </c>
      <c r="G16" s="6">
        <f>G15-17</f>
        <v>11983</v>
      </c>
      <c r="H16" s="9">
        <f>H15-30</f>
        <v>11970</v>
      </c>
      <c r="Q16" s="10">
        <f>IF('Format (2)'!A7=1,K6,IF('Format (2)'!A7=3,K6,IF('Format (2)'!A7=4,K23,IF('Format (2)'!A7=2,K23,IF('Format (2)'!A7=5,K14,"------")))))</f>
        <v>12000</v>
      </c>
      <c r="R16" s="10">
        <f>IF('Format (2)'!A7=1,L6,IF('Format (2)'!A7=3,L6,IF('Format (2)'!A7=4,L23,IF('Format (2)'!A7=2,L23+2,IF('Format (2)'!A7=5,L14,"------")))))</f>
        <v>11972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12000</v>
      </c>
      <c r="E20" s="1">
        <f>تسجيل2!E7</f>
        <v>12000</v>
      </c>
      <c r="F20" s="1">
        <f>تسجيل2!E7</f>
        <v>12000</v>
      </c>
      <c r="G20" s="1">
        <f>تسجيل2!E7</f>
        <v>12000</v>
      </c>
      <c r="H20" s="8">
        <f>تسجيل2!E7</f>
        <v>12000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12000</v>
      </c>
      <c r="L23" s="10">
        <f>IF('Format (2)'!E8=1,تسجيل2!E7-30,IF('Format (2)'!E8=2,D25,IF('Format (2)'!E8=3,E25,IF('Format (2)'!E8=4,F25,IF('Format (2)'!E8=5,G25,IF('Format (2)'!E8=6,H25))))))</f>
        <v>11970</v>
      </c>
    </row>
    <row r="24">
      <c r="A24" s="808"/>
      <c r="B24" s="809"/>
      <c r="C24" s="10" t="s">
        <v>505</v>
      </c>
      <c r="D24" s="1">
        <f>IF(D21=0,D20,D20-D21-D22+11)</f>
        <v>12000</v>
      </c>
      <c r="E24" s="1">
        <f>IF(E21=0,E20,E20-E21-E22+11)</f>
        <v>12000</v>
      </c>
      <c r="F24" s="1">
        <f>IF(F21=0,F20,F20-F21-F22+11)</f>
        <v>12000</v>
      </c>
      <c r="G24" s="1">
        <f>IF(G21=0,G20,G20-G21-G22+11)</f>
        <v>12000</v>
      </c>
      <c r="H24" s="8">
        <f>IF(H21=0,H20,H20-H21-H22+11)</f>
        <v>12000</v>
      </c>
    </row>
    <row r="25">
      <c r="A25" s="810"/>
      <c r="B25" s="811"/>
      <c r="C25" s="19" t="s">
        <v>507</v>
      </c>
      <c r="D25" s="6">
        <f>D24-30</f>
        <v>11970</v>
      </c>
      <c r="E25" s="6">
        <f>E24-13</f>
        <v>11987</v>
      </c>
      <c r="F25" s="6">
        <f>F24-30</f>
        <v>11970</v>
      </c>
      <c r="G25" s="6">
        <f>G24-13</f>
        <v>11987</v>
      </c>
      <c r="H25" s="9">
        <f>H24-30</f>
        <v>11970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800</v>
      </c>
      <c r="J4" s="15">
        <v>4</v>
      </c>
      <c r="K4" s="15">
        <v>2</v>
      </c>
    </row>
    <row r="5">
      <c r="A5" s="1" t="s">
        <v>503</v>
      </c>
      <c r="B5" s="1">
        <f>تسجيل2!E7</f>
        <v>12000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12000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11968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11965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11968</v>
      </c>
      <c r="F8" s="1">
        <f>IF('Format (2)'!A7=1,C6,IF('Format (2)'!A7=2,C7,IF('Format (2)'!A7=3,C8,IF('Format (2)'!A7=4,C9,IF('Format (2)'!A7=5,C10)))))</f>
        <v>11965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11968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12000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12000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12000</v>
      </c>
      <c r="F16" s="1">
        <f>IF('Format (2)'!A7=1,C14,IF('Format (2)'!A7=2,C15,IF('Format (2)'!A7=3,C16,IF('Format (2)'!A7=4,C17,IF('Format (2)'!A7=5,C118)))))</f>
        <v>12000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12000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44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227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12000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800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45866.303821006943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45866.303821018519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8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5600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9380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المقطم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المقطم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المقطم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المقطم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المقطم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المقطم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المقطم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المقطم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المقطم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45866.303821064816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45866.303821076392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45866.303821122689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45866.303821122689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45866.303821215275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45866.303821215275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