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<sst xmlns="http://schemas.openxmlformats.org/spreadsheetml/2006/main" count="597" uniqueCount="597">
  <si>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</si>
  <si>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</si>
  <si>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</si>
  <si>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</si>
  <si>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</si>
  <si>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</si>
  <si>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</si>
  <si>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</si>
  <si>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</si>
  <si>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</si>
  <si>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</si>
  <si>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</si>
  <si>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</si>
  <si>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</si>
  <si>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</si>
  <si>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</si>
  <si>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</si>
  <si>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</si>
  <si>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</si>
  <si>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</si>
  <si>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</si>
  <si>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</si>
  <si>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</si>
  <si>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</si>
  <si>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</si>
  <si>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</si>
  <si>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</si>
  <si>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</si>
  <si>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</si>
  <si>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</si>
  <si>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</si>
  <si>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</si>
  <si>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</si>
  <si>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</si>
  <si>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</si>
  <si>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</si>
  <si>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</si>
  <si>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</si>
  <si>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</si>
  <si>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</si>
  <si>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</si>
  <si>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</si>
  <si>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</si>
  <si>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</si>
  <si>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</si>
  <si>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</si>
  <si>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</si>
  <si>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</si>
  <si>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</si>
  <si>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</si>
  <si>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</si>
  <si>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</si>
  <si>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</si>
  <si>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</si>
  <si>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</si>
  <si>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</si>
  <si>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</si>
  <si>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</si>
  <si>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</si>
  <si>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</si>
  <si>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</si>
  <si>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</si>
  <si>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</si>
  <si>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</si>
  <si>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</si>
  <si>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</si>
  <si>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</si>
  <si>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</si>
  <si>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</si>
  <si>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</si>
  <si>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</si>
  <si>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</si>
  <si>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</si>
  <si>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</si>
  <si>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</si>
  <si>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</si>
  <si>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</si>
  <si>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</si>
  <si>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</si>
  <si>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</si>
  <si>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</si>
  <si>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</si>
  <si>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</si>
  <si>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</si>
  <si>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</si>
  <si>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</si>
  <si>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</si>
  <si>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</si>
  <si>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</si>
  <si>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</si>
  <si>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</si>
  <si>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</si>
  <si>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</si>
  <si>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</si>
  <si>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</si>
  <si>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</si>
  <si>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</si>
  <si>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</si>
  <si>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</si>
  <si>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</si>
  <si>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</si>
  <si>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</si>
  <si>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</si>
  <si>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</si>
  <si>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</si>
  <si>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</si>
  <si>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</si>
  <si>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</si>
  <si>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</si>
  <si>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</si>
  <si>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</si>
  <si>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</si>
  <si>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</si>
  <si>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</si>
  <si>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</si>
  <si>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</si>
  <si>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</si>
  <si>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</si>
  <si>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</si>
  <si>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</si>
  <si>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</si>
  <si>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</si>
  <si>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</si>
  <si>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</si>
  <si>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</si>
  <si>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</si>
  <si>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</si>
  <si>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</si>
  <si>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</si>
  <si>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</si>
  <si>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</si>
  <si>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</si>
  <si>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</si>
  <si>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</si>
  <si>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</si>
  <si>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</si>
  <si>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</si>
  <si>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</si>
  <si>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</si>
  <si>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</si>
  <si>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</si>
  <si>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</si>
  <si>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</si>
  <si>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</si>
  <si>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</si>
  <si>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</si>
  <si>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</si>
  <si>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</si>
  <si>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</si>
  <si>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</si>
  <si>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</si>
  <si>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</si>
  <si>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</si>
  <si>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</si>
  <si>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</si>
  <si>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</si>
  <si>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</si>
  <si>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</si>
  <si>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</si>
  <si>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</si>
  <si>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</si>
  <si>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</si>
  <si>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</si>
  <si>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</si>
  <si>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</si>
  <si>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</si>
  <si>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</si>
  <si>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</si>
  <si>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</si>
  <si>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</si>
  <si>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</si>
  <si>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</si>
  <si>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</si>
  <si>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</si>
  <si>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</si>
  <si>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</si>
  <si>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</si>
  <si>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</si>
  <si>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</si>
  <si>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</si>
  <si>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</si>
  <si>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</si>
  <si>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</si>
  <si>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</si>
  <si>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</si>
  <si>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</si>
  <si>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</si>
  <si>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</si>
  <si>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</si>
  <si>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</si>
  <si>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</si>
  <si>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</si>
  <si>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</si>
  <si>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</si>
  <si>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</si>
  <si>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</si>
  <si>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</si>
  <si>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</si>
  <si>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C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</si>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</sst>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4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12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02" totalsRowDxfId="1203"/>
    <tableColumn id="2" name="عدد" dataDxfId="1204" totalsRowDxfId="120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BP28</calculatedColumnFormula>
    </tableColumn>
    <tableColumn id="8" name="اجمالي" totalsRowFunction="sum" dataDxfId="1207" totalsRowDxfId="1208">
      <calculatedColumnFormula>BH98*BP99</calculatedColumnFormula>
    </tableColumn>
    <tableColumn id="9" name="%" totalsRowFunction="custom" totalsRowDxfId="12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02" totalsRowDxfId="1203"/>
    <tableColumn id="2" name="عدد" dataDxfId="1204" totalsRowDxfId="1203">
      <calculatedColumnFormula>IF((#REF!="بالتات"),0,4)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23" totalsRowDxfId="1206">
      <calculatedColumnFormula>Sheet2!AW26</calculatedColumnFormula>
    </tableColumn>
    <tableColumn id="8" name="اجمالي" totalsRowFunction="sum" dataDxfId="1207" totalsRowDxfId="1208">
      <calculatedColumnFormula>BH84*BP84</calculatedColumnFormula>
    </tableColumn>
    <tableColumn id="9" name="%" totalsRowFunction="custom" totalsRowDxfId="12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02"/>
    <tableColumn id="2" name="عدد" totalsRowFunction="sum" dataDxfId="1202">
      <calculatedColumnFormula>BH90*4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(Table16627394105[[#This Row],[Column1]]*Table16627394105[[#This Row],[Column2]])*Table16627394105[[#This Row],[عدد]]</calculatedColumnFormula>
    </tableColumn>
    <tableColumn id="4" name="الوحده" dataDxfId="1202"/>
    <tableColumn id="5" name="الوزن" totalsRowFunction="custom">
      <totalsRowFormula>(BN93*BH93)+(BH94*BN94)</totalsRowFormula>
    </tableColumn>
    <tableColumn id="6" name="سعر الكيلو" dataDxfId="1204"/>
    <tableColumn id="7" name="سعر الشبك " dataDxfId="1205">
      <calculatedColumnFormula>BN92*$S$2/1000</calculatedColumnFormula>
    </tableColumn>
    <tableColumn id="8" name="اجمالي" totalsRowFunction="sum" dataDxfId="120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02"/>
    <tableColumn id="2" name="عدد" dataDxfId="1218">
      <calculatedColumnFormula>IF((تسعير!$AU$14="بالتات"),0,BH119-2)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تسعير!$BE$44</calculatedColumnFormula>
    </tableColumn>
    <tableColumn id="10" name="شيفت العمل" dataDxfId="1202"/>
    <tableColumn id="12" name="Column12" totalsRowFunction="sum" dataDxfId="1210">
      <calculatedColumnFormula>SUMIF(Table17697899110[Column1],Table1612677697108[[#This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Table1612677697108[[#This Row],[Column12]]</calculatedColumnFormula>
    </tableColumn>
    <tableColumn id="8" name="اجمالي" totalsRowFunction="sum" dataDxfId="120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13"/>
    <tableColumn id="2" name="عدد" dataDxfId="1218">
      <calculatedColumnFormula>IF((BL133="الاسكندرية"),0.25,0.1)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BQ116</calculatedColumnFormula>
    </tableColumn>
    <tableColumn id="8" name="اجمالي" totalsRowFunction="sum" dataDxfId="120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IF((BL133="المقطم"),0.3,IF((BL133="التجمع"),0.3,IF((BL133="الشيخ زايد"),0.3,IF((BL133="الاسكندرية"),0.5,0.35))))</calculatedColumnFormula>
    </tableColumn>
    <tableColumn id="2" name="Column2" dataDxfId="1218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02"/>
    <tableColumn id="2" name="عدد" dataDxfId="1202">
      <calculatedColumnFormula>IF(OR((BI69="B11"),(BI69="B12"),(BI69="B21"),(BI69="B22"),(BI69="B31"),(BI69="B32")),3,0)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(Table15880101112[[#This Row],[Column1]]+Table15880101112[[#This Row],[Column2]])*12*Table15880101112[[#This Row],[عدد]]</calculatedColumnFormula>
    </tableColumn>
    <tableColumn id="4" name="الوحده" dataDxfId="1202"/>
    <tableColumn id="5" name="الوزن" totalsRowFunction="custom">
      <totalsRowFormula>(BN76*BH76)+(BN77*BH77)+(BN78*BH78)+(BN79*BH79)</totalsRowFormula>
    </tableColumn>
    <tableColumn id="6" name="اجمالي المسطح" totalsRowFunction="sum" dataDxfId="1204">
      <calculatedColumnFormula>Table15880101112[[#This Row],[المسطح]]*Table15880101112[[#This Row],[عدد]]</calculatedColumnFormula>
    </tableColumn>
    <tableColumn id="7" name="سعر الشبك " dataDxfId="1231">
      <calculatedColumnFormula>BN76*$S$2/1000</calculatedColumnFormula>
    </tableColumn>
    <tableColumn id="8" name="اجمالي" totalsRowFunction="sum" dataDxfId="120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02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0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41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41" totalsRowDxfId="1242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45" totalsRowDxfId="1247">
  <autoFilter ref="A75:F96"/>
  <tableColumns count="6">
    <tableColumn id="1" name="Column1" totalsRowLabel="Total" dataDxfId="1245" totalsRowDxfId="1243"/>
    <tableColumn id="2" name="عدد" totalsRowFunction="custom" dataDxfId="1245" totalsRowDxfId="1244">
      <totalsRowFormula>(Table80102114115[[#Totals],[price]]*1.1)/(F74*D74/10000)</totalsRowFormula>
    </tableColumn>
    <tableColumn id="3" name="طول" dataDxfId="1245" totalsRowDxfId="1242"/>
    <tableColumn id="4" name="Column2" dataDxfId="1245" totalsRowDxfId="1242"/>
    <tableColumn id="5" name="wt/m" dataDxfId="1245" totalsRowDxfId="1242"/>
    <tableColumn id="6" name="price" totalsRowFunction="sum" dataDxfId="1245" totalsRowDxfId="124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02"/>
    <tableColumn id="2" name="عدد" dataDxfId="1202">
      <calculatedColumnFormula>IF((F74="الاسكندرية"),0.25,0.1)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80"/>
    <tableColumn id="7" name="سعر البرجولا كاملة" dataDxfId="1205">
      <calculatedColumnFormula>(K57)</calculatedColumnFormula>
    </tableColumn>
    <tableColumn id="8" name="اجمالي" totalsRowFunction="sum" dataDxfId="120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02" totalsRowDxfId="1203"/>
    <tableColumn id="2" name="عدد" dataDxfId="51" totalsRowDxfId="1203">
      <calculatedColumnFormula>B60</calculatedColumnFormula>
    </tableColumn>
    <tableColumn id="3" name="بيان" totalsRowLabel="Total" dataDxfId="81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SUMIF(Table17[Column1],Table1612[[#This Row],[موقع العمل]],$T$2:$T$20)</calculatedColumnFormula>
    </tableColumn>
    <tableColumn id="4" name="عدد الايام" dataDxfId="76" totalsRowDxfId="1203"/>
    <tableColumn id="7" name="اجمالي التكلفة للعامل" dataDxfId="75" totalsRowDxfId="1206">
      <calculatedColumnFormula>Table1612[[#This Row],[Column12]]</calculatedColumnFormula>
    </tableColumn>
    <tableColumn id="8" name="اجمالي" totalsRowFunction="sum" dataDxfId="1207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213"/>
    <tableColumn id="5" name="Column23" dataDxfId="1213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8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02"/>
    <tableColumn id="2" name="عدد" dataDxfId="120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(Table118[[#This Row],[Column1]]+Table118[[#This Row],[Column2]])*12*Table118[[#This Row],[عدد]]</calculatedColumnFormula>
    </tableColumn>
    <tableColumn id="4" name="الوحده" dataDxfId="1202"/>
    <tableColumn id="5" name="الوزن" dataDxfId="1202"/>
    <tableColumn id="6" name="اجمالي الميزان" totalsRowFunction="sum" dataDxfId="1204">
      <calculatedColumnFormula>Table118[[#This Row],[الوزن]]*Table118[[#This Row],[عدد]]</calculatedColumnFormula>
    </tableColumn>
    <tableColumn id="7" name="سعر الشبك " dataDxfId="1205">
      <calculatedColumnFormula>H6*$H$2/1000</calculatedColumnFormula>
    </tableColumn>
    <tableColumn id="8" name="اجمالي" totalsRowFunction="sum" dataDxfId="120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02"/>
    <tableColumn id="2" name="عدد" dataDxfId="120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02"/>
    <tableColumn id="4" name="الوحده" totalsRowLabel="total" dataDxfId="1202"/>
    <tableColumn id="5" name="الوزن" dataDxfId="120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02">
      <calculatedColumnFormula>Sheet2!B7</calculatedColumnFormula>
    </tableColumn>
    <tableColumn id="7" name="سعر الشبك " dataDxfId="1205"/>
    <tableColumn id="8" name="اجمالي" totalsRowFunction="sum" dataDxfId="120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02"/>
    <tableColumn id="2" name="عدد" dataDxfId="1202">
      <calculatedColumnFormula>IF((تسعير!X30&lt;800),0,IF(AND((تسعير!X30&gt;800),(600&gt;=تسعير!AA32)),1,0))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(Table1421[[#This Row],[Column1]]+Table1421[[#This Row],[Column2]])*12*Table1421[[#This Row],[عدد]]</calculatedColumnFormula>
    </tableColumn>
    <tableColumn id="4" name="الوحده" dataDxfId="1202"/>
    <tableColumn id="5" name="الوزن" dataDxfId="1202"/>
    <tableColumn id="6" name="سعر الكيلو" totalsRowFunction="sum" dataDxfId="1204">
      <calculatedColumnFormula>Table1421[[#This Row],[الوزن]]*Table1421[[#This Row],[عدد]]</calculatedColumnFormula>
    </tableColumn>
    <tableColumn id="7" name="سعر الشبك " dataDxfId="1205">
      <calculatedColumnFormula>H13*$I$2/1000</calculatedColumnFormula>
    </tableColumn>
    <tableColumn id="8" name="اجمالي" totalsRowFunction="sum" dataDxfId="120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02"/>
    <tableColumn id="2" name="عدد" dataDxfId="1204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Sheet2!B22</calculatedColumnFormula>
    </tableColumn>
    <tableColumn id="8" name="اجمالي" totalsRowFunction="sum" dataDxfId="120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02"/>
    <tableColumn id="2" name="عدد" totalsRowFunction="count" dataDxfId="1204">
      <calculatedColumnFormula>B30*4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(Table1624[[#This Row],[Column1]]*Table1624[[#This Row],[Column2]])*Table1624[[#This Row],[عدد]]</calculatedColumnFormula>
    </tableColumn>
    <tableColumn id="4" name="الوحده" dataDxfId="1202"/>
    <tableColumn id="5" name="الوزن" totalsRowFunction="custom">
      <totalsRowFormula>H31*B31+H32*B32</totalsRowFormula>
    </tableColumn>
    <tableColumn id="6" name="سعر الكيلو" dataDxfId="1204">
      <calculatedColumnFormula>$H$2/1000</calculatedColumnFormula>
    </tableColumn>
    <tableColumn id="7" name="سعر الشبك " dataDxfId="1205">
      <calculatedColumnFormula>H31*$H$2/1000</calculatedColumnFormula>
    </tableColumn>
    <tableColumn id="8" name="اجمالي" totalsRowFunction="sum" dataDxfId="120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02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13"/>
    <tableColumn id="11" name="Column2" dataDxfId="1213"/>
    <tableColumn id="10" name="Column1" dataDxfId="1214"/>
    <tableColumn id="12" name="Column12" totalsRowFunction="sum" dataDxfId="1220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20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02"/>
    <tableColumn id="2" name="عدد" dataDxfId="1202">
      <calculatedColumnFormula>IF((F79="الاسكندرية"),0.25,0.1)</calculatedColumnFormula>
    </tableColumn>
    <tableColumn id="3" name="بيان برجولا رويال" totalsRowLabel="Total" dataDxfId="1202"/>
    <tableColumn id="12" name="Column12" totalsRowFunction="sum" dataDxfId="1210"/>
    <tableColumn id="5" name="Column1" dataDxfId="1202"/>
    <tableColumn id="11" name="العرض" dataDxfId="1213"/>
    <tableColumn id="10" name="الامتداد" dataDxfId="1204"/>
    <tableColumn id="4" name="سعر المتر" dataDxfId="1214"/>
    <tableColumn id="6" name="Column2" dataDxfId="1216"/>
    <tableColumn id="7" name="سعر البرجولا كاملة" dataDxfId="1205">
      <calculatedColumnFormula>K58</calculatedColumnFormula>
    </tableColumn>
    <tableColumn id="8" name="اجمالي" totalsRowFunction="sum" dataDxfId="120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02" totalsRowDxfId="1203"/>
    <tableColumn id="2" name="عدد" dataDxfId="1218" totalsRowDxfId="1203">
      <calculatedColumnFormula>B65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SUMIF(Table1731[Column1],Table161229[[#This Row],[موقع العمل]],$T$2:$T$26)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Table161229[[#This Row],[Column12]]</calculatedColumnFormula>
    </tableColumn>
    <tableColumn id="8" name="اجمالي" totalsRowFunction="sum" dataDxfId="1207" totalsRowDxfId="1208">
      <calculatedColumnFormula>B68*J68</calculatedColumnFormula>
    </tableColumn>
    <tableColumn id="9" name="%" totalsRowFunction="custom" totalsRowDxfId="12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13" totalsRowDxfId="1203"/>
    <tableColumn id="2" name="عدد" dataDxfId="1218" totalsRowDxfId="1203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6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/>
    <tableColumn id="8" name="اجمالي" totalsRowFunction="sum" dataDxfId="1207" totalsRowDxfId="12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8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17" totalsRowDxfId="742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(Table1662[[#This Row],[Column1]]*Table1662[[#This Row],[Column2]])*Table1662[[#This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SUMIF(Table1769[Column1],Table161267[[#This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IF((N2="A1"),2,IF((N2="A2"),3,IF((N2="B1"),2.5,IF((N2="B2"),3,0))))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(Table158[[#This Row],[Column1]]+Table158[[#This Row],[Column2]])*12*Table158[[#This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totalsRowFunction="sum" dataDxfId="1204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17" totalsRowDxfId="1227"/>
    <tableColumn id="6" name="الطول بالمتر" dataDxfId="1217" totalsRowDxfId="1227"/>
    <tableColumn id="5" name="وزن المتر " dataDxfId="1217" totalsRowDxfId="1227"/>
    <tableColumn id="4" name="سعر الكيلو" dataDxfId="1217" totalsRowDxfId="1227"/>
    <tableColumn id="3" name="اجمالي عدد " totalsRowFunction="custom" totalsRowDxfId="1227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17" totalsRowDxfId="1227"/>
    <tableColumn id="10" name="Column2" dataDxfId="1217" totalsRowDxfId="1227"/>
    <tableColumn id="11" name="Column3" dataDxfId="1217" totalsRowDxfId="1227"/>
    <tableColumn id="12" name="Column4" dataDxfId="1217" totalsRowDxfId="122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</calculatedColumnFormula>
    </tableColumn>
    <tableColumn id="8" name="اجمالي" totalsRowFunction="sum" dataDxfId="1207" totalsRowDxfId="1208">
      <calculatedColumnFormula>M26*U26</calculatedColumnFormula>
    </tableColumn>
    <tableColumn id="9" name="%" totalsRowFunction="custom" totalsRowDxfId="12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Sheet2!B24</calculatedColumnFormula>
    </tableColumn>
    <tableColumn id="8" name="اجمالي" totalsRowFunction="sum" dataDxfId="120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(Table166241[[#This Row],[Column1]]*Table166241[[#This Row],[Column2]])*Table166241[[#This Row],[عدد]]</calculatedColumnFormula>
    </tableColumn>
    <tableColumn id="4" name="الوحده" dataDxfId="1202"/>
    <tableColumn id="5" name="الوزن" totalsRowFunction="custom">
      <totalsRowFormula>(S21*M21)+(M22*S22)</totalsRowFormula>
    </tableColumn>
    <tableColumn id="6" name="سعر الكيلو" dataDxfId="1204"/>
    <tableColumn id="7" name="سعر الشبك " dataDxfId="1205">
      <calculatedColumnFormula>S21*$S$2/1000</calculatedColumnFormula>
    </tableColumn>
    <tableColumn id="8" name="اجمالي" totalsRowFunction="sum" dataDxfId="120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02" totalsRowDxfId="1203"/>
    <tableColumn id="2" name="عدد" dataDxfId="1218" totalsRowDxfId="1203">
      <calculatedColumnFormula>IF((تسعير!$BF$14="بالتات"),0,M52-2)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تسعير!$BE$4</calculatedColumnFormula>
    </tableColumn>
    <tableColumn id="10" name="شيفت العمل" dataDxfId="1202" totalsRowDxfId="1203"/>
    <tableColumn id="12" name="Column12" totalsRowFunction="sum" dataDxfId="1210" totalsRowDxfId="1211"/>
    <tableColumn id="4" name="عدد الايام" dataDxfId="1224" totalsRowDxfId="1203"/>
    <tableColumn id="7" name="اجمالي التكلفة للعامل" dataDxfId="1225" totalsRowDxfId="1206">
      <calculatedColumnFormula>Table16126744[[#This Row],[Column12]]</calculatedColumnFormula>
    </tableColumn>
    <tableColumn id="8" name="اجمالي" totalsRowFunction="sum" dataDxfId="1207" totalsRowDxfId="1208">
      <calculatedColumnFormula>M55*U55</calculatedColumnFormula>
    </tableColumn>
    <tableColumn id="9" name="%" totalsRowFunction="custom" totalsRowDxfId="12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13"/>
    <tableColumn id="2" name="عدد" dataDxfId="1218">
      <calculatedColumnFormula>IF((Q65="الاسكندرية"),0.25,0.1)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V48</calculatedColumnFormula>
    </tableColumn>
    <tableColumn id="8" name="اجمالي" totalsRowFunction="sum" dataDxfId="120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17"/>
    <tableColumn id="2" name="خارجي" dataDxfId="1217"/>
    <tableColumn id="3" name="داخلي" dataDxfId="1217"/>
    <tableColumn id="4" name="بدل الوجبة" dataDxfId="1217"/>
    <tableColumn id="5" name="دبابة" dataDxfId="1217"/>
    <tableColumn id="6" name="جامبو" dataDxfId="1217"/>
    <tableColumn id="7" name="الاقامة" dataDxfId="1217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218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02"/>
    <tableColumn id="2" name="عدد" dataDxfId="1202">
      <calculatedColumnFormula>IF((N2="c1"),3,IF((N2="c2"),4,IF((N2="d1"),4,IF((N2="d2"),5,0))))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(Table15855[[#This Row],[Column1]]+Table15855[[#This Row],[Column2]])*12*Table15855[[#This Row],[عدد]]</calculatedColumnFormula>
    </tableColumn>
    <tableColumn id="4" name="الوحده" dataDxfId="1202"/>
    <tableColumn id="5" name="الوزن" totalsRowFunction="custom">
      <totalsRowFormula>(S7*M7)</totalsRowFormula>
    </tableColumn>
    <tableColumn id="6" name="سعر الكيلو" dataDxfId="1204"/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17"/>
    <tableColumn id="2" name="المقاس" dataDxfId="1217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02" totalsRowDxfId="1203"/>
    <tableColumn id="5" name="الوزن" totalsRowFunction="custom" totalsRowDxfId="1203">
      <totalsRowFormula>(H6*B6)+(H8*B8)+(H7*B7)</totalsRowFormula>
    </tableColumn>
    <tableColumn id="6" name="مسطح" dataDxfId="43" totalsRowDxfId="1203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1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17" totalsRowDxfId="630"/>
    <tableColumn id="2" name="عدد/الشمسية" dataDxfId="629" totalsRowDxfId="626"/>
    <tableColumn id="3" name="سعر الوحدة" dataDxfId="1217" totalsRowDxfId="1232"/>
    <tableColumn id="4" name="قيمة" totalsRowFunction="sum" dataDxfId="1217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17"/>
    <tableColumn id="2" name="Column2" dataDxfId="1217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34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17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17" totalsRowDxfId="1211"/>
    <tableColumn id="2" name="عدد/الشمسية" dataDxfId="606" totalsRowDxfId="1211"/>
    <tableColumn id="3" name="سعر الوحدة" dataDxfId="1217" totalsRowDxfId="1211"/>
    <tableColumn id="4" name="قيمة" totalsRowFunction="sum" dataDxfId="1217" totalsRowDxfId="121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17"/>
    <tableColumn id="2" name="امتار عادية" dataDxfId="1217"/>
    <tableColumn id="4" name="امتار single" dataDxfId="1217"/>
    <tableColumn id="6" name="امتار douple" dataDxfId="121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02" totalsRowDxfId="1203"/>
    <tableColumn id="2" name="عدد" dataDxfId="1204" totalsRowDxfId="120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17"/>
    <tableColumn id="2" name="Column2" dataDxfId="1217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591"/>
    <tableColumn id="3" name="Column1" dataDxfId="1236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Table12[[#This Row],[سعر]]*Table12[[#This Row],[ميزان]]*Table12[[#This Row],[عدد]]</calculatedColumnFormula>
    </tableColumn>
    <tableColumn id="6" name="Column6" totalsRowFunction="custom" totalsRowDxfId="1237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18" totalsRowDxfId="1203">
      <calculatedColumnFormula>I28</calculatedColumnFormula>
    </tableColumn>
    <tableColumn id="3" name="بيان" totalsRowLabel="Total" dataDxfId="53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تسعير!$T$45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Table161243[[#This Row],[Column12]]</calculatedColumnFormula>
    </tableColumn>
    <tableColumn id="8" name="اجمالي" totalsRowFunction="sum" dataDxfId="1207" totalsRowDxfId="1208">
      <calculatedColumnFormula>I31*Q31</calculatedColumnFormula>
    </tableColumn>
    <tableColumn id="9" name="%" totalsRowFunction="custom" totalsRowDxfId="12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18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38" totalsRowDxfId="123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37">
      <calculatedColumnFormula>Table1257[[#This Row],[سعر]]*Table1257[[#This Row],[ميزان]]*Table1257[[#This Row],[عدد]]</calculatedColumnFormula>
    </tableColumn>
    <tableColumn id="6" name="Column6" totalsRowFunction="custom" totalsRowDxfId="123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18" totalsRowDxfId="1203">
      <calculatedColumnFormula>I61</calculatedColumnFormula>
    </tableColumn>
    <tableColumn id="3" name="بيان" totalsRowLabel="Total" dataDxfId="1240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تسعير!$T$63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SUMIF(Table17[Column1],Table16124360[[#This Row],[موقع العمل]],Table17[الاقامة])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Table16124360[[#This Row],[Column12]]</calculatedColumnFormula>
    </tableColumn>
    <tableColumn id="8" name="اجمالي" totalsRowFunction="sum" dataDxfId="1207" totalsRowDxfId="1208">
      <calculatedColumnFormula>I64*Q64</calculatedColumnFormula>
    </tableColumn>
    <tableColumn id="9" name="%" totalsRowFunction="custom" totalsRowDxfId="12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18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M28*U28</calculatedColumnFormula>
    </tableColumn>
    <tableColumn id="9" name="%" totalsRowFunction="custom" totalsRowDxfId="12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02"/>
    <tableColumn id="2" name="عدد" dataDxfId="1202">
      <calculatedColumnFormula>IF((تسعير!X7&lt;800),0,IF(AND((تسعير!X7&gt;800),(600&gt;=تسعير!AA9)),1,0))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04">
      <calculatedColumnFormula>(Table14[[#This Row],[Column1]]+Table14[[#This Row],[Column2]])*12*Table14[[#This Row],[عدد]]</calculatedColumnFormula>
    </tableColumn>
    <tableColumn id="4" name="الوحده" dataDxfId="1202"/>
    <tableColumn id="5" name="الوزن" totalsRowFunction="custom">
      <totalsRowFormula>H12*B12+H13*B13</totalsRowFormula>
    </tableColumn>
    <tableColumn id="6" name="مسطح" dataDxfId="1204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02"/>
    <tableColumn id="2" name="عدد" dataDxfId="1204"/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02"/>
    <tableColumn id="2" name="عدد" totalsRowFunction="count" dataDxfId="1202">
      <calculatedColumnFormula>M20*4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(Table166273[[#This Row],[Column1]]*Table166273[[#This Row],[Column2]])*Table166273[[#This Row],[عدد]]</calculatedColumnFormula>
    </tableColumn>
    <tableColumn id="4" name="الوحده" dataDxfId="1202"/>
    <tableColumn id="5" name="الوزن" totalsRowFunction="custom">
      <totalsRowFormula>(S23*M23)+(M24*S24)</totalsRowFormula>
    </tableColumn>
    <tableColumn id="6" name="سعر الكيلو" dataDxfId="1204"/>
    <tableColumn id="7" name="سعر الشبك " dataDxfId="1205">
      <calculatedColumnFormula>S22*$S$2/1000</calculatedColumnFormula>
    </tableColumn>
    <tableColumn id="8" name="اجمالي" totalsRowFunction="sum" dataDxfId="120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IF((تسعير!$AU$14="بالتات"),0,M49-2)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تسعير!$AT$24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SUMIF(Table176978[Column1],Table16126776[[#This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Table16126776[[#This Row],[Column12]]</calculatedColumnFormula>
    </tableColumn>
    <tableColumn id="8" name="اجمالي" totalsRowFunction="sum" dataDxfId="1207" totalsRowDxfId="1208">
      <calculatedColumnFormula>M52*U52</calculatedColumnFormula>
    </tableColumn>
    <tableColumn id="9" name="%" totalsRowFunction="custom" totalsRowDxfId="12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13" totalsRowDxfId="1203"/>
    <tableColumn id="2" name="عدد" dataDxfId="1218" totalsRowDxfId="1203">
      <calculatedColumnFormula>IF((Q63="الاسكندرية"),0.25,0.1)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Table80102114[[#Totals],[price]]</calculatedColumnFormula>
    </tableColumn>
    <tableColumn id="8" name="اجمالي" totalsRowFunction="sum" dataDxfId="1207" totalsRowDxfId="1208">
      <calculatedColumnFormula>M47*Table16136877[[#This Row],[سعر الشبك ]]</calculatedColumnFormula>
    </tableColumn>
    <tableColumn id="9" name="%" totalsRowFunction="custom" totalsRowDxfId="12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IF((Q63="المقطم"),0.3,IF((Q63="التجمع"),0.3,IF((Q63="الشيخ زايد"),0.3,IF((Q63="الاسكندرية"),0.5,0.35))))</calculatedColumnFormula>
    </tableColumn>
    <tableColumn id="2" name="Column2" dataDxfId="1218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(Table15880[[#This Row],[Column1]]+Table15880[[#This Row],[Column2]])*12*Table15880[[#This Row],[عدد]]</calculatedColumnFormula>
    </tableColumn>
    <tableColumn id="4" name="الوحده" dataDxfId="1202"/>
    <tableColumn id="5" name="الوزن" totalsRowFunction="custom">
      <totalsRowFormula>(S6*M6)+(S7*M7)+(M8*S8)+(S9*M9)</totalsRowFormula>
    </tableColumn>
    <tableColumn id="6" name="اجمالي المسطح" totalsRowFunction="sum" dataDxfId="1204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20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02" totalsRowDxfId="1203"/>
    <tableColumn id="2" name="عدد" dataDxfId="1204" totalsRowDxfId="120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Sheet2!B6</calculatedColumnFormula>
    </tableColumn>
    <tableColumn id="8" name="اجمالي" totalsRowFunction="sum" dataDxfId="1207" totalsRowDxfId="1208">
      <calculatedColumnFormula>M99*U100</calculatedColumnFormula>
    </tableColumn>
    <tableColumn id="9" name="%" totalsRowFunction="custom" totalsRowDxfId="12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Sheet2!B22</calculatedColumnFormula>
    </tableColumn>
    <tableColumn id="8" name="اجمالي" totalsRowFunction="sum" dataDxfId="1207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02"/>
    <tableColumn id="2" name="عدد" dataDxfId="1204">
      <calculatedColumnFormula>IF((I70="بالتات"),0,4)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dataDxfId="1210"/>
    <tableColumn id="4" name="الوحده" dataDxfId="1202"/>
    <tableColumn id="5" name="الوزن" dataDxfId="1202"/>
    <tableColumn id="6" name="سعر الكيلو" dataDxfId="1202"/>
    <tableColumn id="7" name="سعر الشبك " dataDxfId="1205">
      <calculatedColumnFormula>Sheet2!B26</calculatedColumnFormula>
    </tableColumn>
    <tableColumn id="8" name="اجمالي" totalsRowFunction="sum" dataDxfId="120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02"/>
    <tableColumn id="2" name="عدد" totalsRowFunction="sum" dataDxfId="1202">
      <calculatedColumnFormula>M91*4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(Table16627394[[#This Row],[Column1]]*Table16627394[[#This Row],[Column2]])*Table16627394[[#This Row],[عدد]]</calculatedColumnFormula>
    </tableColumn>
    <tableColumn id="4" name="الوحده" dataDxfId="1202"/>
    <tableColumn id="5" name="الوزن" totalsRowFunction="custom">
      <totalsRowFormula>(S94*M94)+(M95*S95)</totalsRowFormula>
    </tableColumn>
    <tableColumn id="6" name="سعر الكيلو" dataDxfId="1204"/>
    <tableColumn id="7" name="سعر الشبك " dataDxfId="1205">
      <calculatedColumnFormula>S93*$S$2/1000</calculatedColumnFormula>
    </tableColumn>
    <tableColumn id="8" name="اجمالي" totalsRowFunction="sum" dataDxfId="120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02" totalsRowDxfId="1203"/>
    <tableColumn id="2" name="عدد" dataDxfId="1218" totalsRowDxfId="1203">
      <calculatedColumnFormula>IF((تسعير!$AU$14="بالتات"),0,M120-2)</calculatedColumnFormula>
    </tableColumn>
    <tableColumn id="3" name="بيان" totalsRowLabel="Total" dataDxfId="1215" totalsRowDxfId="1203"/>
    <tableColumn id="5" name="اليومية / الاجرة" dataDxfId="1215" totalsRowDxfId="1203"/>
    <tableColumn id="6" name="بدل الوجبة" dataDxfId="1216" totalsRowDxfId="1203"/>
    <tableColumn id="11" name="موقع العمل" dataDxfId="1213" totalsRowDxfId="1203">
      <calculatedColumnFormula>تسعير!$AT$44</calculatedColumnFormula>
    </tableColumn>
    <tableColumn id="10" name="شيفت العمل" dataDxfId="1202" totalsRowDxfId="1203"/>
    <tableColumn id="12" name="Column12" totalsRowFunction="sum" dataDxfId="1210" totalsRowDxfId="1211">
      <calculatedColumnFormula>SUMIF(Table17697899[Column1],Table1612677697[[#This Row],[موقع العمل]],$AE$2:$AE$8)</calculatedColumnFormula>
    </tableColumn>
    <tableColumn id="4" name="عدد الايام" dataDxfId="1224" totalsRowDxfId="1203"/>
    <tableColumn id="7" name="اجمالي التكلفة للعامل" dataDxfId="1225" totalsRowDxfId="1206">
      <calculatedColumnFormula>Table1612677697[[#This Row],[Column12]]</calculatedColumnFormula>
    </tableColumn>
    <tableColumn id="8" name="اجمالي" totalsRowFunction="sum" dataDxfId="1207" totalsRowDxfId="1208">
      <calculatedColumnFormula>M123*U123</calculatedColumnFormula>
    </tableColumn>
    <tableColumn id="9" name="%" totalsRowFunction="custom" totalsRowDxfId="12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13" totalsRowDxfId="1203"/>
    <tableColumn id="2" name="عدد" dataDxfId="1218" totalsRowDxfId="1203">
      <calculatedColumnFormula>IF((Q134="الاسكندرية"),0.25,0.1)</calculatedColumnFormula>
    </tableColumn>
    <tableColumn id="3" name="بيان" totalsRowLabel="Total" dataDxfId="1213" totalsRowDxfId="1203"/>
    <tableColumn id="11" name="Column2" dataDxfId="1213" totalsRowDxfId="1203"/>
    <tableColumn id="10" name="Column1" dataDxfId="1213" totalsRowDxfId="1203"/>
    <tableColumn id="12" name="Column12" totalsRowFunction="sum" dataDxfId="1228" totalsRowDxfId="1211"/>
    <tableColumn id="4" name="الوحده" dataDxfId="1214" totalsRowDxfId="1203"/>
    <tableColumn id="5" name="الوزن" dataDxfId="1213" totalsRowDxfId="1203"/>
    <tableColumn id="6" name="سعر الكيلو" dataDxfId="1213" totalsRowDxfId="1203"/>
    <tableColumn id="7" name="سعر الشبك " dataDxfId="1223" totalsRowDxfId="1206">
      <calculatedColumnFormula>F96</calculatedColumnFormula>
    </tableColumn>
    <tableColumn id="8" name="اجمالي" totalsRowFunction="sum" dataDxfId="1207" totalsRowDxfId="1208">
      <calculatedColumnFormula>M118*Table1613687798[[#This Row],[سعر الشبك ]]</calculatedColumnFormula>
    </tableColumn>
    <tableColumn id="9" name="%" totalsRowFunction="custom" totalsRowDxfId="12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IF((Q134="المقطم"),0.3,IF((Q134="التجمع"),0.3,IF((Q134="الشيخ زايد"),0.3,IF((Q134="الاسكندرية"),0.5,0.35))))</calculatedColumnFormula>
    </tableColumn>
    <tableColumn id="2" name="Column2" dataDxfId="1218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02"/>
    <tableColumn id="2" name="عدد" dataDxfId="1202">
      <calculatedColumnFormula>IF(OR((N70="B11"),(N70="B12"),(N70="B21"),(N70="B22"),(N70="B31"),(N70="B32")),3,0)</calculatedColumnFormula>
    </tableColumn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(Table15880101[[#This Row],[Column1]]+Table15880101[[#This Row],[Column2]])*12*Table15880101[[#This Row],[عدد]]</calculatedColumnFormula>
    </tableColumn>
    <tableColumn id="4" name="الوحده" dataDxfId="1202"/>
    <tableColumn id="5" name="الوزن" totalsRowFunction="custom">
      <totalsRowFormula>(S77*M77)+(S78*M78)+(M79*S79)+(S80*M80)</totalsRowFormula>
    </tableColumn>
    <tableColumn id="6" name="اجمالي المسطح" totalsRowFunction="sum" dataDxfId="1204">
      <calculatedColumnFormula>Table15880101[[#This Row],[المسطح]]*Table15880101[[#This Row],[عدد]]</calculatedColumnFormula>
    </tableColumn>
    <tableColumn id="7" name="سعر الشبك " dataDxfId="1231">
      <calculatedColumnFormula>S77*$S$2/1000</calculatedColumnFormula>
    </tableColumn>
    <tableColumn id="8" name="اجمالي" totalsRowFunction="sum" dataDxfId="120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02" totalsRowDxfId="1203"/>
    <tableColumn id="4" name="الوحده" totalsRowLabel="total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Sheet2!AW6</calculatedColumnFormula>
    </tableColumn>
    <tableColumn id="8" name="اجمالي" totalsRowFunction="sum" dataDxfId="1207" totalsRowDxfId="1208">
      <calculatedColumnFormula>BH28*BP28</calculatedColumnFormula>
    </tableColumn>
    <tableColumn id="9" name="%" totalsRowFunction="custom" totalsRowDxfId="12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02" totalsRowDxfId="1203"/>
    <tableColumn id="2" name="عدد" totalsRowFunction="count" dataDxfId="1202" totalsRowDxfId="1203">
      <calculatedColumnFormula>B29*4</calculatedColumnFormula>
    </tableColumn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202" totalsRowDxfId="1203"/>
    <tableColumn id="5" name="الوزن" totalsRowFunction="custom" totalsRowDxfId="1203">
      <totalsRowFormula>H30*B30+H31*B31</totalsRowFormula>
    </tableColumn>
    <tableColumn id="6" name="Column3" dataDxfId="1204" totalsRowDxfId="1203"/>
    <tableColumn id="7" name="سعر الشبك " dataDxfId="1205" totalsRowDxfId="1206">
      <calculatedColumnFormula>H30*$H$2/1000</calculatedColumnFormula>
    </tableColumn>
    <tableColumn id="8" name="اجمالي" totalsRowFunction="sum" dataDxfId="1207" totalsRowDxfId="1208">
      <calculatedColumnFormula>B30*J30</calculatedColumnFormula>
    </tableColumn>
    <tableColumn id="9" name="%" totalsRowFunction="custom" totalsRowDxfId="120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02" totalsRowDxfId="1203"/>
    <tableColumn id="2" name="عدد" dataDxfId="1204" totalsRowDxfId="1203"/>
    <tableColumn id="3" name="بيان" totalsRowLabel="Total" dataDxfId="1202" totalsRowDxfId="1203"/>
    <tableColumn id="11" name="Column2" dataDxfId="1202" totalsRowDxfId="1203"/>
    <tableColumn id="10" name="Column1" dataDxfId="1202" totalsRowDxfId="1203"/>
    <tableColumn id="12" name="Column12" dataDxfId="1210" totalsRowDxfId="1211"/>
    <tableColumn id="4" name="الوحده" dataDxfId="1202" totalsRowDxfId="1203"/>
    <tableColumn id="5" name="الوزن" dataDxfId="1202" totalsRowDxfId="1203"/>
    <tableColumn id="6" name="سعر الكيلو" dataDxfId="1202" totalsRowDxfId="1203"/>
    <tableColumn id="7" name="سعر الشبك " dataDxfId="1205" totalsRowDxfId="1206">
      <calculatedColumnFormula>Sheet2!AW26</calculatedColumnFormula>
    </tableColumn>
    <tableColumn id="8" name="اجمالي" totalsRowFunction="sum" dataDxfId="1207" totalsRowDxfId="1208">
      <calculatedColumnFormula>BH14*BP14</calculatedColumnFormula>
    </tableColumn>
    <tableColumn id="9" name="%" totalsRowFunction="custom" totalsRowDxfId="12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02"/>
    <tableColumn id="2" name="عدد" totalsRowFunction="count" dataDxfId="1202">
      <calculatedColumnFormula>BH20*4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0">
      <calculatedColumnFormula>(Table16627383[[#This Row],[Column1]]*Table16627383[[#This Row],[Column2]])*Table16627383[[#This Row],[عدد]]</calculatedColumnFormula>
    </tableColumn>
    <tableColumn id="4" name="الوحده" dataDxfId="1202"/>
    <tableColumn id="5" name="الوزن" totalsRowFunction="custom">
      <totalsRowFormula>(BN23*BH23)+(BH24*BN24)</totalsRowFormula>
    </tableColumn>
    <tableColumn id="6" name="سعر الكيلو" dataDxfId="1204"/>
    <tableColumn id="7" name="سعر الشبك " dataDxfId="1205">
      <calculatedColumnFormula>BN22*$S$2/1000</calculatedColumnFormula>
    </tableColumn>
    <tableColumn id="8" name="اجمالي" totalsRowFunction="sum" dataDxfId="120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12"/>
    <tableColumn id="2" name="المعدل" dataDxfId="1212"/>
    <tableColumn id="3" name="الوحدة" dataDxfId="1212"/>
    <tableColumn id="4" name="Column4" dataDxfId="1219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12"/>
    <tableColumn id="2" name="Column2" dataDxfId="1219"/>
    <tableColumn id="3" name="Column3" dataDxfId="1212"/>
    <tableColumn id="4" name="Column4" dataDxfId="1212"/>
    <tableColumn id="5" name="Column5" dataDxfId="121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02"/>
    <tableColumn id="2" name="عدد" dataDxfId="1218">
      <calculatedColumnFormula>IF((تسعير!$AU$14="بالتات"),0,BH48-2)</calculatedColumnFormula>
    </tableColumn>
    <tableColumn id="3" name="بيان" totalsRowLabel="Total" dataDxfId="1215"/>
    <tableColumn id="5" name="اليومية / الاجرة" dataDxfId="1215"/>
    <tableColumn id="6" name="بدل الوجبة" dataDxfId="1216"/>
    <tableColumn id="11" name="موقع العمل" dataDxfId="1213">
      <calculatedColumnFormula>تسعير!$AT$44</calculatedColumnFormula>
    </tableColumn>
    <tableColumn id="10" name="شيفت العمل" dataDxfId="1202"/>
    <tableColumn id="12" name="Column12" totalsRowFunction="sum" dataDxfId="1210">
      <calculatedColumnFormula>SUMIF(Table17697888[Column1],Table1612677686[[#This Row],[موقع العمل]],$AE$2:$AE$8)</calculatedColumnFormula>
    </tableColumn>
    <tableColumn id="4" name="عدد الايام" dataDxfId="1224"/>
    <tableColumn id="7" name="اجمالي التكلفة للعامل" dataDxfId="1225">
      <calculatedColumnFormula>Table1612677686[[#This Row],[Column12]]</calculatedColumnFormula>
    </tableColumn>
    <tableColumn id="8" name="اجمالي" totalsRowFunction="sum" dataDxfId="120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13"/>
    <tableColumn id="2" name="عدد" dataDxfId="1218">
      <calculatedColumnFormula>IF((BL62="الاسكندرية"),0.25,0.1)</calculatedColumnFormula>
    </tableColumn>
    <tableColumn id="3" name="بيان" totalsRowLabel="Total" dataDxfId="1213"/>
    <tableColumn id="11" name="Column2" dataDxfId="1213"/>
    <tableColumn id="10" name="Column1" dataDxfId="1213"/>
    <tableColumn id="12" name="Column12" totalsRowFunction="sum" dataDxfId="1228"/>
    <tableColumn id="4" name="الوحده" dataDxfId="1214"/>
    <tableColumn id="5" name="الوزن" dataDxfId="1213"/>
    <tableColumn id="6" name="سعر الكيلو" dataDxfId="1213"/>
    <tableColumn id="7" name="سعر الشبك " dataDxfId="1223">
      <calculatedColumnFormula>BQ45</calculatedColumnFormula>
    </tableColumn>
    <tableColumn id="8" name="اجمالي" totalsRowFunction="sum" dataDxfId="120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12"/>
    <tableColumn id="2" name="خارجي" dataDxfId="1212"/>
    <tableColumn id="3" name="داخلي" dataDxfId="1212"/>
    <tableColumn id="4" name="بدل الوجبة" dataDxfId="1212"/>
    <tableColumn id="5" name="دبابة" dataDxfId="1212"/>
    <tableColumn id="6" name="جامبو" dataDxfId="1212"/>
    <tableColumn id="7" name="الاقامة" dataDxfId="121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13"/>
    <tableColumn id="4" name="Column22" dataDxfId="1213"/>
    <tableColumn id="5" name="Column23" dataDxfId="1213"/>
    <tableColumn id="3" name="Column3" dataDxfId="1226">
      <calculatedColumnFormula>IF((BL62="المقطم"),0.3,IF((BL62="التجمع"),0.3,IF((BL62="الشيخ زايد"),0.3,IF((BL62="الاسكندرية"),0.5,0.35))))</calculatedColumnFormula>
    </tableColumn>
    <tableColumn id="2" name="Column2" dataDxfId="1218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02"/>
    <tableColumn id="2" name="عدد" dataDxfId="1202"/>
    <tableColumn id="3" name="بيان" totalsRowLabel="Total" dataDxfId="1202"/>
    <tableColumn id="11" name="Column2" dataDxfId="1202"/>
    <tableColumn id="10" name="Column1" dataDxfId="1202"/>
    <tableColumn id="12" name="المسطح" totalsRowFunction="sum" dataDxfId="1210">
      <calculatedColumnFormula>(Table1588090[[#This Row],[Column1]]+Table1588090[[#This Row],[Column2]])*12*Table1588090[[#This Row],[عدد]]</calculatedColumnFormula>
    </tableColumn>
    <tableColumn id="4" name="الوحده" dataDxfId="1202"/>
    <tableColumn id="5" name="الوزن" totalsRowFunction="custom">
      <totalsRowFormula>(BN6*BH6)+(BN7*BG7)+(BN8*BG8)+(BN9*BG9)</totalsRowFormula>
    </tableColumn>
    <tableColumn id="6" name="اجمالي المسطح" totalsRowFunction="sum" dataDxfId="1204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20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241" totalsRowDxfId="1242"/>
    <tableColumn id="6" name="price" totalsRowFunction="sum" dataDxfId="1241" totalsRowDxfId="124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 t="e">
        <f>'بيرسا و لوفرز'!R140</f>
        <v>#DIV/0!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 t="e">
        <f>BE22/(BE33*BE34/10000)</f>
        <v>#DIV/0!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38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198</v>
      </c>
      <c r="BH25" s="493">
        <f>BE34</f>
        <v>400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199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200</v>
      </c>
      <c r="AH28" s="596" t="s">
        <v>201</v>
      </c>
      <c r="AI28" s="596" t="s">
        <v>169</v>
      </c>
      <c r="AJ28" s="596" t="s">
        <v>202</v>
      </c>
      <c r="AK28" s="596" t="s">
        <v>182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800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400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 t="e">
        <f>('بيرسا و لوفرز'!F97+'بيرسا و لوفرز'!V126+'بيرسا و لوفرز'!V134)*1.35</f>
        <v>#DIV/0!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 t="e">
        <f>BD37/(BE33*BE34/10000)</f>
        <v>#DIV/0!</v>
      </c>
      <c r="BE38" s="586"/>
      <c r="BK38" s="493">
        <f>BE33</f>
        <v>800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45438.540686388886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45438.540686388886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45438.540686388886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45438.540686388886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45438.540686574073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45438.540686574073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45438.540686574073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32</v>
      </c>
      <c r="C74" s="546" t="s">
        <v>427</v>
      </c>
      <c r="D74" s="547">
        <f>تسعير!BE34</f>
        <v>400</v>
      </c>
      <c r="E74" s="546" t="s">
        <v>125</v>
      </c>
      <c r="F74" s="547">
        <f>تسعير!BE33</f>
        <v>800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45438.540686574073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25</v>
      </c>
      <c r="C76" s="553">
        <f>F74-16.5</f>
        <v>783.5</v>
      </c>
      <c r="D76" s="550" t="s">
        <v>565</v>
      </c>
      <c r="E76" s="550">
        <v>2.3</v>
      </c>
      <c r="F76" s="550" t="e">
        <f ref="F76:F81" t="shared" si="22">IF(($H$74="سادة"),(J76*H76*E76*($U$73+12000)/1000),(J76*H76*E76*($U$73+40000)/1000))</f>
        <v>#DIV/0!</v>
      </c>
      <c r="G76" s="540"/>
      <c r="H76" s="551">
        <f>IF(AND((C76&gt;=150),(C76&lt;201)),4,IF(AND((C76&gt;=201),(C76&lt;251)),5,IF(AND((C76&gt;=251),(C76&lt;401)),4,IF(AND((C76&gt;=401),(C76&lt;501)),5,0))))</f>
        <v>0</v>
      </c>
      <c r="I76" s="284">
        <f ref="I76:I81" t="shared" si="23">(H76*100)/C76</f>
        <v>0</v>
      </c>
      <c r="J76" s="554" t="e">
        <f ref="J76:J81" t="shared" si="24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800</v>
      </c>
      <c r="D77" s="550" t="s">
        <v>565</v>
      </c>
      <c r="E77" s="550">
        <v>3.8</v>
      </c>
      <c r="F77" s="550" t="e">
        <f t="shared" si="22"/>
        <v>#DIV/0!</v>
      </c>
      <c r="G77" s="555"/>
      <c r="H77" s="551">
        <f>IF(AND((C77&gt;=200),(C77&lt;250)),5,IF(AND((C77&gt;=250),(C77&lt;=350)),7,IF(AND((C77&gt;350),(C77&lt;501)),5,IF(AND((C77&gt;=501),(C77&lt;701)),7,0))))</f>
        <v>0</v>
      </c>
      <c r="I77" s="284">
        <f t="shared" si="23"/>
        <v>0</v>
      </c>
      <c r="J77" s="554" t="e">
        <f t="shared" si="24"/>
        <v>#DIV/0!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400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1.25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800</v>
      </c>
      <c r="D79" s="550" t="s">
        <v>565</v>
      </c>
      <c r="E79" s="550">
        <v>1.7</v>
      </c>
      <c r="F79" s="550" t="e">
        <f t="shared" si="22"/>
        <v>#DIV/0!</v>
      </c>
      <c r="G79" s="555"/>
      <c r="H79" s="551">
        <f>IF(AND((C79&gt;=200),(C79&lt;=250)),5,IF(AND((C79&gt;250),(C79&lt;=350)),7,IF(AND((C79&gt;350),(C79&lt;501)),5,IF(AND((C79&gt;=501),(C79&lt;701)),7,0))))</f>
        <v>0</v>
      </c>
      <c r="I79" s="284">
        <f t="shared" si="23"/>
        <v>0</v>
      </c>
      <c r="J79" s="554" t="e">
        <f t="shared" si="24"/>
        <v>#DIV/0!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400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1.25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783.5</v>
      </c>
      <c r="D81" s="550" t="s">
        <v>565</v>
      </c>
      <c r="E81" s="550">
        <v>0.65</v>
      </c>
      <c r="F81" s="550" t="e">
        <f t="shared" si="22"/>
        <v>#DIV/0!</v>
      </c>
      <c r="G81" s="555"/>
      <c r="H81" s="551">
        <f>IF(AND((C81&gt;=150),(C81&lt;201)),4,IF(AND((C81&gt;=201),(C81&lt;251)),5,IF(AND((C81&gt;=251),(C81&lt;401)),4,IF(AND((C81&gt;=401),(C81&lt;501)),5,0))))</f>
        <v>0</v>
      </c>
      <c r="I81" s="284">
        <f t="shared" si="23"/>
        <v>0</v>
      </c>
      <c r="J81" s="554" t="e">
        <f t="shared" si="24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378.4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196</v>
      </c>
      <c r="D91" s="550" t="s">
        <v>565</v>
      </c>
      <c r="E91" s="550">
        <v>10</v>
      </c>
      <c r="F91" s="550">
        <f>C91*E91</f>
        <v>1960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196</v>
      </c>
      <c r="D92" s="550" t="s">
        <v>565</v>
      </c>
      <c r="E92" s="566">
        <v>20</v>
      </c>
      <c r="F92" s="550">
        <f ref="F92:F93" t="shared" si="27">C92*E92</f>
        <v>3920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9</v>
      </c>
      <c r="D93" s="550" t="s">
        <v>28</v>
      </c>
      <c r="E93" s="550">
        <v>250</v>
      </c>
      <c r="F93" s="550">
        <f t="shared" si="27"/>
        <v>2250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0</v>
      </c>
      <c r="W99" s="241">
        <f ref="W99:W113" t="shared" si="31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0</v>
      </c>
      <c r="W105" s="251">
        <f t="shared" si="31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420</v>
      </c>
      <c r="W106" s="251">
        <f t="shared" si="31" ca="1"/>
        <v>0.0017947452423226567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0</v>
      </c>
      <c r="W107" s="251">
        <f t="shared" si="31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810</v>
      </c>
      <c r="W114" s="525">
        <f>Table13597192[[#Totals],[اجمالي]]/$R$68</f>
        <v>0.0034612943959079811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