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<sst xmlns="http://schemas.openxmlformats.org/spreadsheetml/2006/main" count="598" uniqueCount="598">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</sst>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583</v>
      </c>
      <c r="BH25" s="495">
        <f>BE34</f>
        <v>250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570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250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570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45804.578166238425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45804.578166412037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45804.578166412037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45804.578166516207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45804.578166574072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45804.578166574072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45804.578166597224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14.25</v>
      </c>
      <c r="C74" s="547" t="s">
        <v>162</v>
      </c>
      <c r="D74" s="548">
        <f>تسعير!BE34</f>
        <v>250</v>
      </c>
      <c r="E74" s="547" t="s">
        <v>125</v>
      </c>
      <c r="F74" s="548">
        <f>تسعير!BE33</f>
        <v>570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45804.578166597224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15</v>
      </c>
      <c r="C76" s="554">
        <f>F74-16.5</f>
        <v>553.5</v>
      </c>
      <c r="D76" s="551" t="s">
        <v>300</v>
      </c>
      <c r="E76" s="551">
        <v>2.3</v>
      </c>
      <c r="F76" s="551" t="e">
        <f>IF(($H$74="سادة"),(J76*H76*E76*($U$73+(Sheet2!B41*1000))/1000),(J76*H76*E76*($U$73+(Sheet2!B15))/1000))</f>
        <v>#DIV/0!</v>
      </c>
      <c r="G76" s="541"/>
      <c r="H76" s="552">
        <f>IF(AND((C76&gt;=150),(C76&lt;201)),4,IF(AND((C76&gt;=201),(C76&lt;251)),5,IF(AND((C76&gt;=251),(C76&lt;401)),4,IF(AND((C76&gt;=401),(C76&lt;501)),5,0))))</f>
        <v>0</v>
      </c>
      <c r="I76" s="284">
        <f ref="I76:I81" t="shared" si="20">(H76*100)/C76</f>
        <v>0</v>
      </c>
      <c r="J76" s="555" t="e">
        <f ref="J76:J81" t="shared" si="21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570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14895.999999999998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1.2280701754385965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250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5320</v>
      </c>
      <c r="G78" s="556"/>
      <c r="H78" s="552">
        <f>IF(AND((C78&gt;=200),(C78&lt;=250)),5,IF(AND((C78&gt;250),(C78&lt;=350)),7,IF(AND((C78&gt;350),(C78&lt;501)),5,IF(AND((C78&gt;=501),(C78&lt;701)),7,0))))</f>
        <v>5</v>
      </c>
      <c r="I78" s="284">
        <f t="shared" si="20"/>
        <v>2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570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6664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1.2280701754385965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250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2380</v>
      </c>
      <c r="G80" s="556"/>
      <c r="H80" s="552">
        <f>IF(AND((C80&gt;=200),(C80&lt;=250)),5,IF(AND((C80&gt;250),(C80&lt;=350)),7,IF(AND((C80&gt;350),(C80&lt;501)),5,IF(AND((C80&gt;=501),(C80&lt;701)),7,0))))</f>
        <v>5</v>
      </c>
      <c r="I80" s="284">
        <f t="shared" si="20"/>
        <v>2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553.5</v>
      </c>
      <c r="D81" s="551" t="s">
        <v>300</v>
      </c>
      <c r="E81" s="551">
        <v>0.65</v>
      </c>
      <c r="F81" s="551" t="e">
        <f>IF(($H$74="سادة"),(J81*H81*E81*($U$73+(Sheet2!B41*1000))/1000),(J81*H81*E81*($U$73+(Sheet2!B15))/1000))</f>
        <v>#DIV/0!</v>
      </c>
      <c r="G81" s="556"/>
      <c r="H81" s="552">
        <f>IF(AND((C81&gt;=150),(C81&lt;201)),4,IF(AND((C81&gt;=201),(C81&lt;251)),5,IF(AND((C81&gt;=251),(C81&lt;401)),4,IF(AND((C81&gt;=401),(C81&lt;501)),5,0))))</f>
        <v>0</v>
      </c>
      <c r="I81" s="284">
        <f t="shared" si="20"/>
        <v>0</v>
      </c>
      <c r="J81" s="555" t="e">
        <f t="shared" si="21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222.4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30</v>
      </c>
      <c r="D83" s="551" t="s">
        <v>28</v>
      </c>
      <c r="E83" s="194">
        <v>20</v>
      </c>
      <c r="F83" s="551">
        <f>E83*C83</f>
        <v>600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30</v>
      </c>
      <c r="D84" s="551" t="s">
        <v>28</v>
      </c>
      <c r="E84" s="194">
        <v>18</v>
      </c>
      <c r="F84" s="551">
        <f>E84*C84</f>
        <v>540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30</v>
      </c>
      <c r="D88" s="551" t="s">
        <v>28</v>
      </c>
      <c r="E88" s="194">
        <v>120</v>
      </c>
      <c r="F88" s="551">
        <f>C88*E88</f>
        <v>3600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30</v>
      </c>
      <c r="D89" s="551" t="s">
        <v>28</v>
      </c>
      <c r="E89" s="194">
        <v>120</v>
      </c>
      <c r="F89" s="551">
        <f>C89*E89</f>
        <v>3600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84</v>
      </c>
      <c r="D91" s="551" t="s">
        <v>300</v>
      </c>
      <c r="E91" s="194">
        <v>10</v>
      </c>
      <c r="F91" s="551">
        <f>C91*E91</f>
        <v>840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84</v>
      </c>
      <c r="D92" s="551" t="s">
        <v>300</v>
      </c>
      <c r="E92" s="194">
        <v>20</v>
      </c>
      <c r="F92" s="551">
        <f ref="F92:F93" t="shared" si="24">C92*E92</f>
        <v>1680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5</v>
      </c>
      <c r="D93" s="551" t="s">
        <v>28</v>
      </c>
      <c r="E93" s="194">
        <v>250</v>
      </c>
      <c r="F93" s="551">
        <f t="shared" si="24"/>
        <v>1250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5</v>
      </c>
      <c r="D94" s="551" t="s">
        <v>28</v>
      </c>
      <c r="E94" s="194">
        <v>40</v>
      </c>
      <c r="F94" s="551">
        <f>E94*C94</f>
        <v>200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800</v>
      </c>
      <c r="W114" s="527">
        <f>Table13597192[[#Totals],[اجمالي]]/$R$68</f>
        <v>0.0034058567964936706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