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<sst xmlns="http://schemas.openxmlformats.org/spreadsheetml/2006/main" count="598" uniqueCount="598">
  <si>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</si>
  <si>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</si>
  <si>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</si>
  <si>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</si>
  <si>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</si>
  <si>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</si>
  <si>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</si>
  <si>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</si>
  <si>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</si>
  <si>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</si>
  <si>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</si>
  <si>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</si>
  <si>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</si>
  <si>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</si>
  <si>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</si>
  <si>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</si>
  <si>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</si>
  <si>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</si>
  <si>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</si>
  <si>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</si>
  <si>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</si>
  <si>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</si>
  <si>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</si>
  <si>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</si>
  <si>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</si>
  <si>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</si>
  <si>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</si>
  <si>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</si>
  <si>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</si>
  <si>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</si>
  <si>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</si>
  <si>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</si>
  <si>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</si>
  <si>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</si>
  <si>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</si>
  <si>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</si>
  <si>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</si>
  <si>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</si>
  <si>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</si>
  <si>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</si>
  <si>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</si>
  <si>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</si>
  <si>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</si>
  <si>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</si>
  <si>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</si>
  <si>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</si>
  <si>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</si>
  <si>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</si>
  <si>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</si>
  <si>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</si>
  <si>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</si>
  <si>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</si>
  <si>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</si>
  <si>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</si>
  <si>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</si>
  <si>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</si>
  <si>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</si>
  <si>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</si>
  <si>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</si>
  <si>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</si>
  <si>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</si>
  <si>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</si>
  <si>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</si>
  <si>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</si>
  <si>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</si>
  <si>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</si>
  <si>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</si>
  <si>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</si>
  <si>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</si>
  <si>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</si>
  <si>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</si>
  <si>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</si>
  <si>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</si>
  <si>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</si>
  <si>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</si>
  <si>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</si>
  <si>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</si>
  <si>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</si>
  <si>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</si>
  <si>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</si>
  <si>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</si>
  <si>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</si>
  <si>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</si>
  <si>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</si>
  <si>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</si>
  <si>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</si>
  <si>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</si>
  <si>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</si>
  <si>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</si>
  <si>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</si>
  <si>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</si>
  <si>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</si>
  <si>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</si>
  <si>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</si>
  <si>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</si>
  <si>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</si>
  <si>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</si>
  <si>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</si>
  <si>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</si>
  <si>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</si>
  <si>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</si>
  <si>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</si>
  <si>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</si>
  <si>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</si>
  <si>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</si>
  <si>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</si>
  <si>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</si>
  <si>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</si>
  <si>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</si>
  <si>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</si>
  <si>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</si>
  <si>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</si>
  <si>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</si>
  <si>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</si>
  <si>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</si>
  <si>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</si>
  <si>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</si>
  <si>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</si>
  <si>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</si>
  <si>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</si>
  <si>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</si>
  <si>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</si>
  <si>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</si>
  <si>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</si>
  <si>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</si>
  <si>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</si>
  <si>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</si>
  <si>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</si>
  <si>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</si>
  <si>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</si>
  <si>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</si>
  <si>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</si>
  <si>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</si>
  <si>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</si>
  <si>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</si>
  <si>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</si>
  <si>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</si>
  <si>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</si>
  <si>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</si>
  <si>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</si>
  <si>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</si>
  <si>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</si>
  <si>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</si>
  <si>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</si>
  <si>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</si>
  <si>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</si>
  <si>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</si>
  <si>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</si>
  <si>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</si>
  <si>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</si>
  <si>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</si>
  <si>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</si>
  <si>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</si>
  <si>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</si>
  <si>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</si>
  <si>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</si>
  <si>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</si>
  <si>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</si>
  <si>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</si>
  <si>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</si>
  <si>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</si>
  <si>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</si>
  <si>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</si>
  <si>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</si>
  <si>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</si>
  <si>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</si>
  <si>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</si>
  <si>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</si>
  <si>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</si>
  <si>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</si>
  <si>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</si>
  <si>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</si>
  <si>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</si>
  <si>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</si>
  <si>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</si>
  <si>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</si>
  <si>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</si>
  <si>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</si>
  <si>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</si>
  <si>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</si>
  <si>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</si>
  <si>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</si>
  <si>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</si>
  <si>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</si>
  <si>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</si>
  <si>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</si>
  <si>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</si>
  <si>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</si>
  <si>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</si>
  <si>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</si>
  <si>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</si>
  <si>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</si>
  <si>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</si>
  <si>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</si>
  <si>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</si>
  <si>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</si>
  <si>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</si>
  <si>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</si>
  <si>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</si>
  <si>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</si>
  <si>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</si>
  <si>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</si>
  <si>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</si>
  <si>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</si>
  <si>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</si>
  <si>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</si>
  <si>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</si>
  <si>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</si>
  <si>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</si>
  <si>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</si>
  <si>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</si>
  <si>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</si>
  <si>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</si>
  <si>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</si>
  <si>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</si>
  <si>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</si>
  <si>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</si>
  <si>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</si>
  <si>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</si>
  <si>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</si>
  <si>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</si>
  <si>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</si>
  <si>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</si>
  <si>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</si>
  <si>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</si>
  <si>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</si>
  <si>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</si>
  <si>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</si>
  <si>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</si>
  <si>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</si>
  <si>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</si>
  <si>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</si>
  <si>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</si>
  <si>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</si>
  <si>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</si>
  <si>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</si>
  <si>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</si>
  <si>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</si>
  <si>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</si>
  <si>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</si>
  <si>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</si>
  <si>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</si>
  <si>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</si>
  <si>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</si>
  <si>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</si>
  <si>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</si>
  <si>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</si>
  <si>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</si>
  <si>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</si>
  <si>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</si>
  <si>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</si>
  <si>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</si>
  <si>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</si>
  <si>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</si>
  <si>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</si>
  <si>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</si>
  <si>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</si>
  <si>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</si>
  <si>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</si>
  <si>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</si>
  <si>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</si>
  <si>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</si>
  <si>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</si>
  <si>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</si>
  <si>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</si>
  <si>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</si>
  <si>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</si>
  <si>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</si>
  <si>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</si>
  <si>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</si>
  <si>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</si>
  <si>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</si>
  <si>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</si>
  <si>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</si>
  <si>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</si>
  <si>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</si>
  <si>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</si>
  <si>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</si>
  <si>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</si>
  <si>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</si>
  <si>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</si>
  <si>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</si>
  <si>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</si>
  <si>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</si>
  <si>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</si>
  <si>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</si>
  <si>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</si>
  <si>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</si>
  <si>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</si>
  <si>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</si>
  <si>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</si>
  <si>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</si>
  <si>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</si>
  <si>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</si>
  <si>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</si>
  <si>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</si>
  <si>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</si>
  <si>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</si>
  <si>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</si>
  <si>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</si>
  <si>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</si>
  <si>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</si>
  <si>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</si>
  <si>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</si>
  <si>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</si>
  <si>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</si>
  <si>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</si>
  <si>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</si>
  <si>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</si>
  <si>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</si>
  <si>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</si>
  <si>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</si>
  <si>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</si>
  <si>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</si>
  <si>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</si>
  <si>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</si>
  <si>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</si>
  <si>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</si>
  <si>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</si>
  <si>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</si>
  <si>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</si>
  <si>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</si>
  <si>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</si>
  <si>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</si>
  <si>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</si>
  <si>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</si>
  <si>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</si>
  <si>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</si>
  <si>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</si>
  <si>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</si>
  <si>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</si>
  <si>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</si>
  <si>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</si>
  <si>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</si>
  <si>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</si>
  <si>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</si>
  <si>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</si>
  <si>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</si>
  <si>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</si>
  <si>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</si>
  <si>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</si>
  <si>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</si>
  <si>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</si>
  <si>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</si>
  <si>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</si>
  <si>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</si>
  <si>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</si>
  <si>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</si>
  <si>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</si>
  <si>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</si>
  <si>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</si>
  <si>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</si>
  <si>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</si>
  <si>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</si>
  <si>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</si>
  <si>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</si>
  <si>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</si>
  <si>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</si>
  <si>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</si>
  <si>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</si>
  <si>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</si>
  <si>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</si>
  <si>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</si>
  <si>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</si>
  <si>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</si>
  <si>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</si>
  <si>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</si>
  <si>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</si>
  <si>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</si>
  <si>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</si>
  <si>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</si>
  <si>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</si>
  <si>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</si>
  <si>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</si>
  <si>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</si>
  <si>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</si>
  <si>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</si>
  <si>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</si>
  <si>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</si>
  <si>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</si>
  <si>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</si>
  <si>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</si>
  <si>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</si>
  <si>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</si>
  <si>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</si>
  <si>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</si>
  <si>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</si>
  <si>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</si>
  <si>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</si>
  <si>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</si>
  <si>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</si>
  <si>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</si>
  <si>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</si>
  <si>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</si>
  <si>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</si>
  <si>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</si>
  <si>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</si>
  <si>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</si>
  <si>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</si>
  <si>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</si>
  <si>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</si>
  <si>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</si>
  <si>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</si>
  <si>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</si>
  <si>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</si>
  <si>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</si>
  <si>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</si>
  <si>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</si>
  <si>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</si>
  <si>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</si>
  <si>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</si>
  <si>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</si>
  <si>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</si>
  <si>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</si>
  <si>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</si>
  <si>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</si>
  <si>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</si>
  <si>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</si>
  <si>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</si>
  <si>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</si>
  <si>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</si>
  <si>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</si>
  <si>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</si>
  <si>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</si>
  <si>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</si>
  <si>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</si>
  <si>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</si>
  <si>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</si>
  <si>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</si>
  <si>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</si>
  <si>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</si>
  <si>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</si>
  <si>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</si>
  <si>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</si>
  <si>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</si>
  <si>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</si>
  <si>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</si>
  <si>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</si>
  <si>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</si>
  <si>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</si>
  <si>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</si>
  <si>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</si>
  <si>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</si>
  <si>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</si>
  <si>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</si>
  <si>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</si>
  <si>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</si>
  <si>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</si>
  <si>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</si>
  <si>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</si>
  <si>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</si>
  <si>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</si>
  <si>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</si>
  <si>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</si>
  <si>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</si>
  <si>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</si>
  <si>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</si>
  <si>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</si>
  <si>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</si>
  <si>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</si>
  <si>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</si>
  <si>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</si>
  <si>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</si>
  <si>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</si>
  <si>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</si>
  <si>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</si>
  <si>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</si>
  <si>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</si>
  <si>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</si>
  <si>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</si>
  <si>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</si>
  <si>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</si>
  <si>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</si>
  <si>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</si>
  <si>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</si>
  <si>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</si>
  <si>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</si>
  <si>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</si>
  <si>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</si>
  <si>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</si>
  <si>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</si>
  <si>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</si>
  <si>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</si>
  <si>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</si>
  <si>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</si>
  <si>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</si>
  <si>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</si>
  <si>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</si>
  <si>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</si>
  <si>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</si>
  <si>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</si>
  <si>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</si>
  <si>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</si>
  <si>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</si>
  <si>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</si>
  <si>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</si>
  <si>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</si>
  <si>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</si>
  <si>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</si>
  <si>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</si>
  <si>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</si>
  <si>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</si>
  <si>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</si>
  <si>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</si>
  <si>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</si>
  <si>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</si>
  <si>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</si>
  <si>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</si>
  <si>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</si>
  <si>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</si>
  <si>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</si>
  <si>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</si>
  <si>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</si>
  <si>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</si>
  <si>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</si>
  <si>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</si>
  <si>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</si>
  <si>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</si>
  <si>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</si>
  <si>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</si>
  <si>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</si>
  <si>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</si>
  <si>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</si>
  <si>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</si>
  <si>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</si>
  <si>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</si>
  <si>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</si>
  <si>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</si>
  <si>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</si>
  <si>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</si>
  <si>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</si>
  <si>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</si>
  <si>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</si>
  <si>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</si>
  <si>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</si>
  <si>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</si>
  <si>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</si>
  <si>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</si>
  <si>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</si>
  <si>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</si>
  <si>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</si>
  <si>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</si>
  <si>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</si>
  <si>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</si>
  <si>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</si>
  <si>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</si>
  <si>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</si>
  <si>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</si>
  <si>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</si>
  <si>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</si>
  <si>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</si>
  <si>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</si>
  <si>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</si>
  <si>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</si>
  <si>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</si>
  <si>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</si>
  <si>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</si>
  <si>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</si>
  <si>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</si>
  <si>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</si>
  <si>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</si>
  <si>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</si>
  <si>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</si>
  <si>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</si>
  <si>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</si>
  <si>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</si>
  <si>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</si>
  <si>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</si>
  <si>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</si>
  <si>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</si>
  <si>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</si>
  <si>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</si>
  <si>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</si>
  <si>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</si>
  <si>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</si>
  <si>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</si>
  <si>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</si>
  <si>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</si>
  <si>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</si>
  <si>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</si>
  <si>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</si>
  <si>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</si>
  <si>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</si>
  <si>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C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</si>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</sst>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 t="e">
        <f>'بيرسا و لوفرز'!R140</f>
        <v>#DIV/0!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 t="e">
        <f>BE22/(BE33*BE34/10000)</f>
        <v>#DIV/0!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38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583</v>
      </c>
      <c r="BH25" s="495">
        <f>BE34</f>
        <v>370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227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584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585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586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600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370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 t="e">
        <f>('بيرسا و لوفرز'!F97+'بيرسا و لوفرز'!V126+'بيرسا و لوفرز'!V134)*1.35</f>
        <v>#DIV/0!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 t="e">
        <f>BD37/(BE33*BE34/10000)</f>
        <v>#DIV/0!</v>
      </c>
      <c r="BE38" s="608"/>
      <c r="BK38" s="495">
        <f>BE33</f>
        <v>600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587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588</v>
      </c>
      <c r="AT41" s="609"/>
      <c r="AU41" s="609"/>
      <c r="AW41" s="487"/>
      <c r="BD41" s="418" t="s">
        <v>589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590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591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592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593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594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595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590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592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593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594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596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597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45826.624188773145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45826.624188784721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45826.62418885417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45826.624188877315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45826.624188923612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45826.624188923612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45826.624189016205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22.2</v>
      </c>
      <c r="C74" s="547" t="s">
        <v>162</v>
      </c>
      <c r="D74" s="548">
        <f>تسعير!BE34</f>
        <v>370</v>
      </c>
      <c r="E74" s="547" t="s">
        <v>125</v>
      </c>
      <c r="F74" s="548">
        <f>تسعير!BE33</f>
        <v>600</v>
      </c>
      <c r="G74" s="547" t="s">
        <v>292</v>
      </c>
      <c r="H74" s="548" t="str">
        <f>تسعير!BE26</f>
        <v>خشبي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56">
        <f>NOW()</f>
        <v>45826.624189016205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23</v>
      </c>
      <c r="C76" s="554">
        <f>F74-16.5</f>
        <v>583.5</v>
      </c>
      <c r="D76" s="551" t="s">
        <v>300</v>
      </c>
      <c r="E76" s="551">
        <v>2.3</v>
      </c>
      <c r="F76" s="551" t="e">
        <f>IF(($H$74="سادة"),(J76*H76*E76*($U$73+(Sheet2!B41*1000))/1000),(J76*H76*E76*($U$73+(Sheet2!B15))/1000))</f>
        <v>#DIV/0!</v>
      </c>
      <c r="G76" s="541"/>
      <c r="H76" s="552">
        <f>IF(AND((C76&gt;=150),(C76&lt;201)),4,IF(AND((C76&gt;=201),(C76&lt;251)),5,IF(AND((C76&gt;=251),(C76&lt;401)),4,IF(AND((C76&gt;=401),(C76&lt;501)),5,0))))</f>
        <v>0</v>
      </c>
      <c r="I76" s="284">
        <f ref="I76:I81" t="shared" si="20">(H76*100)/C76</f>
        <v>0</v>
      </c>
      <c r="J76" s="555" t="e">
        <f ref="J76:J81" t="shared" si="21">B76/(ROUNDDOWN(I76,0))</f>
        <v>#DIV/0!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600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14895.999999999998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1.1666666666666667</v>
      </c>
      <c r="J77" s="555">
        <f t="shared" si="21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370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10640</v>
      </c>
      <c r="G78" s="556"/>
      <c r="H78" s="552">
        <f>IF(AND((C78&gt;=200),(C78&lt;=250)),5,IF(AND((C78&gt;250),(C78&lt;=350)),7,IF(AND((C78&gt;350),(C78&lt;501)),5,IF(AND((C78&gt;=501),(C78&lt;701)),7,0))))</f>
        <v>5</v>
      </c>
      <c r="I78" s="284">
        <f t="shared" si="20"/>
        <v>1.3513513513513513</v>
      </c>
      <c r="J78" s="555">
        <f t="shared" si="21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0.028353757830809807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600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6664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1.1666666666666667</v>
      </c>
      <c r="J79" s="555">
        <f t="shared" si="21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0.033717982285287336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370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4760</v>
      </c>
      <c r="G80" s="556"/>
      <c r="H80" s="552">
        <f>IF(AND((C80&gt;=200),(C80&lt;=250)),5,IF(AND((C80&gt;250),(C80&lt;=350)),7,IF(AND((C80&gt;350),(C80&lt;501)),5,IF(AND((C80&gt;=501),(C80&lt;701)),7,0))))</f>
        <v>5</v>
      </c>
      <c r="I80" s="284">
        <f t="shared" si="20"/>
        <v>1.3513513513513513</v>
      </c>
      <c r="J80" s="555">
        <f t="shared" si="21"/>
        <v>2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583.5</v>
      </c>
      <c r="D81" s="551" t="s">
        <v>300</v>
      </c>
      <c r="E81" s="551">
        <v>0.65</v>
      </c>
      <c r="F81" s="551" t="e">
        <f>IF(($H$74="سادة"),(J81*H81*E81*($U$73+(Sheet2!B41*1000))/1000),(J81*H81*E81*($U$73+(Sheet2!B15))/1000))</f>
        <v>#DIV/0!</v>
      </c>
      <c r="G81" s="556"/>
      <c r="H81" s="552">
        <f>IF(AND((C81&gt;=150),(C81&lt;201)),4,IF(AND((C81&gt;=201),(C81&lt;251)),5,IF(AND((C81&gt;=251),(C81&lt;401)),4,IF(AND((C81&gt;=401),(C81&lt;501)),5,0))))</f>
        <v>0</v>
      </c>
      <c r="I81" s="284">
        <f t="shared" si="20"/>
        <v>0</v>
      </c>
      <c r="J81" s="555" t="e">
        <f t="shared" si="21"/>
        <v>#DIV/0!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347.2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0.12644243356982751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46</v>
      </c>
      <c r="D83" s="551" t="s">
        <v>28</v>
      </c>
      <c r="E83" s="194">
        <v>20</v>
      </c>
      <c r="F83" s="551">
        <f>E83*C83</f>
        <v>920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46</v>
      </c>
      <c r="D84" s="551" t="s">
        <v>28</v>
      </c>
      <c r="E84" s="194">
        <v>18</v>
      </c>
      <c r="F84" s="551">
        <f>E84*C84</f>
        <v>828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46</v>
      </c>
      <c r="D88" s="551" t="s">
        <v>28</v>
      </c>
      <c r="E88" s="194">
        <v>120</v>
      </c>
      <c r="F88" s="551">
        <f>C88*E88</f>
        <v>5520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46</v>
      </c>
      <c r="D89" s="551" t="s">
        <v>28</v>
      </c>
      <c r="E89" s="194">
        <v>120</v>
      </c>
      <c r="F89" s="551">
        <f>C89*E89</f>
        <v>5520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135</v>
      </c>
      <c r="D91" s="551" t="s">
        <v>300</v>
      </c>
      <c r="E91" s="194">
        <v>10</v>
      </c>
      <c r="F91" s="551">
        <f>C91*E91</f>
        <v>1350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135</v>
      </c>
      <c r="D92" s="551" t="s">
        <v>300</v>
      </c>
      <c r="E92" s="194">
        <v>20</v>
      </c>
      <c r="F92" s="551">
        <f ref="F92:F93" t="shared" si="24">C92*E92</f>
        <v>2700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8</v>
      </c>
      <c r="D93" s="551" t="s">
        <v>28</v>
      </c>
      <c r="E93" s="194">
        <v>250</v>
      </c>
      <c r="F93" s="551">
        <f t="shared" si="24"/>
        <v>2000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8</v>
      </c>
      <c r="D94" s="551" t="s">
        <v>28</v>
      </c>
      <c r="E94" s="194">
        <v>40</v>
      </c>
      <c r="F94" s="551">
        <f>E94*C94</f>
        <v>320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 t="e">
        <f>(Table80102114115[[#Totals],[price]]*1.1)/(F74*D74/10000)</f>
        <v>#DIV/0!</v>
      </c>
      <c r="C97" s="194"/>
      <c r="D97" s="194"/>
      <c r="E97" s="194"/>
      <c r="F97" s="194" t="e">
        <f>SUBTOTAL(109,Table80102114115[price])</f>
        <v>#DIV/0!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800</v>
      </c>
      <c r="W114" s="527">
        <f>Table13597192[[#Totals],[اجمالي]]/$R$68</f>
        <v>0.0034058567964936706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 t="e">
        <f>F97</f>
        <v>#DIV/0!</v>
      </c>
      <c r="V118" s="252" t="e">
        <f>M118*Table1613687798[[#This Row],[سعر الشبك ]]</f>
        <v>#DIV/0!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 t="e">
        <f>F97</f>
        <v>#DIV/0!</v>
      </c>
      <c r="V119" s="240" t="e">
        <f>M119*Table1613687798[[#This Row],[سعر الشبك ]]</f>
        <v>#DIV/0!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 t="e">
        <f>SUBTOTAL(109,Table1613687798[اجمالي])</f>
        <v>#DIV/0!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4390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 t="e">
        <f>Table1612677697[[#Totals],[اجمالي]]+Table1613687798[[#Totals],[اجمالي]]+Table13597192[[#Totals],[اجمالي]]+Table16627394[[#Totals],[اجمالي]]+Table15617293[[#Totals],[اجمالي]]+Table15880101[[#Totals],[اجمالي]]</f>
        <v>#DIV/0!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 t="e">
        <f>R139*(1+Table187079100[[#This Row],[Column3]])</f>
        <v>#DIV/0!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