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<sst xmlns="http://schemas.openxmlformats.org/spreadsheetml/2006/main" count="597" uniqueCount="597">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</sst>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210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210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45791.484405856485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45791.484405856485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45791.484405856485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45791.484406041665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45791.484406041665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45791.484406041665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45791.484406145835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105</v>
      </c>
      <c r="C74" s="547" t="s">
        <v>162</v>
      </c>
      <c r="D74" s="548">
        <f>تسعير!BE34</f>
        <v>210</v>
      </c>
      <c r="E74" s="547" t="s">
        <v>125</v>
      </c>
      <c r="F74" s="548">
        <f>تسعير!BE33</f>
        <v>5000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45791.484406145835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12</v>
      </c>
      <c r="C76" s="554">
        <f>F74-16.5</f>
        <v>4983.5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5000</v>
      </c>
      <c r="D77" s="551" t="s">
        <v>300</v>
      </c>
      <c r="E77" s="551">
        <v>3.8</v>
      </c>
      <c r="F77" s="551" t="e">
        <f>IF(($H$74="سادة"),(J77*H77*E77*($U$73+(Sheet2!B41*1000))/1000),(J77*H77*E77*($U$73+(Sheet2!B15))/1000))</f>
        <v>#DIV/0!</v>
      </c>
      <c r="G77" s="556"/>
      <c r="H77" s="552">
        <f>IF(AND((C77&gt;=200),(C77&lt;250)),5,IF(AND((C77&gt;=250),(C77&lt;=350)),7,IF(AND((C77&gt;350),(C77&lt;501)),5,IF(AND((C77&gt;=501),(C77&lt;701)),7,0))))</f>
        <v>0</v>
      </c>
      <c r="I77" s="284">
        <f t="shared" si="20"/>
        <v>0</v>
      </c>
      <c r="J77" s="555" t="e">
        <f t="shared" si="21"/>
        <v>#DIV/0!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210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2.3809523809523809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5000</v>
      </c>
      <c r="D79" s="551" t="s">
        <v>300</v>
      </c>
      <c r="E79" s="551">
        <v>1.7</v>
      </c>
      <c r="F79" s="551" t="e">
        <f>IF(($H$74="سادة"),(J79*H79*E79*($U$73+(Sheet2!B41*1000))/1000),(J79*H79*E79*($U$73+(Sheet2!B15))/1000))</f>
        <v>#DIV/0!</v>
      </c>
      <c r="G79" s="556"/>
      <c r="H79" s="552">
        <f>IF(AND((C79&gt;=200),(C79&lt;=250)),5,IF(AND((C79&gt;250),(C79&lt;=350)),7,IF(AND((C79&gt;350),(C79&lt;501)),5,IF(AND((C79&gt;=501),(C79&lt;701)),7,0))))</f>
        <v>0</v>
      </c>
      <c r="I79" s="284">
        <f t="shared" si="20"/>
        <v>0</v>
      </c>
      <c r="J79" s="555" t="e">
        <f t="shared" si="21"/>
        <v>#DIV/0!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210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2.3809523809523809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9.8500000000000014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4983.5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175.6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24</v>
      </c>
      <c r="D83" s="551" t="s">
        <v>28</v>
      </c>
      <c r="E83" s="194">
        <v>20</v>
      </c>
      <c r="F83" s="551">
        <f>E83*C83</f>
        <v>480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24</v>
      </c>
      <c r="D84" s="551" t="s">
        <v>28</v>
      </c>
      <c r="E84" s="194">
        <v>18</v>
      </c>
      <c r="F84" s="551">
        <f>E84*C84</f>
        <v>432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24</v>
      </c>
      <c r="D88" s="551" t="s">
        <v>28</v>
      </c>
      <c r="E88" s="194">
        <v>120</v>
      </c>
      <c r="F88" s="551">
        <f>C88*E88</f>
        <v>2880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24</v>
      </c>
      <c r="D89" s="551" t="s">
        <v>28</v>
      </c>
      <c r="E89" s="194">
        <v>120</v>
      </c>
      <c r="F89" s="551">
        <f>C89*E89</f>
        <v>2880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599</v>
      </c>
      <c r="D91" s="551" t="s">
        <v>300</v>
      </c>
      <c r="E91" s="194">
        <v>10</v>
      </c>
      <c r="F91" s="551">
        <f>C91*E91</f>
        <v>5990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599</v>
      </c>
      <c r="D92" s="551" t="s">
        <v>300</v>
      </c>
      <c r="E92" s="194">
        <v>20</v>
      </c>
      <c r="F92" s="551">
        <f ref="F92:F93" t="shared" si="24">C92*E92</f>
        <v>11980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4</v>
      </c>
      <c r="D93" s="551" t="s">
        <v>28</v>
      </c>
      <c r="E93" s="194">
        <v>250</v>
      </c>
      <c r="F93" s="551">
        <f t="shared" si="24"/>
        <v>1000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4</v>
      </c>
      <c r="D94" s="551" t="s">
        <v>28</v>
      </c>
      <c r="E94" s="194">
        <v>40</v>
      </c>
      <c r="F94" s="551">
        <f>E94*C94</f>
        <v>160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3.2833333333333337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1313.3333333333335</v>
      </c>
      <c r="W99" s="241">
        <f ref="W99:W113" t="shared" si="28" ca="1">(V99)/$R$68</f>
        <v>0.0055912815742437767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0.021712337077647147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8503.3333333333339</v>
      </c>
      <c r="W114" s="527">
        <f>Table13597192[[#Totals],[اجمالي]]/$R$68</f>
        <v>0.036201419532730643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