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<sst xmlns="http://schemas.openxmlformats.org/spreadsheetml/2006/main" count="597" uniqueCount="597">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</sst>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39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345" totalsRowDxfId="1346"/>
    <tableColumn id="2" xr3:uid="{00000000-0010-0000-6300-000002000000}" name="عدد" dataDxfId="1347" totalsRowDxfId="1346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345" totalsRowDxfId="1346"/>
    <tableColumn id="11" xr3:uid="{00000000-0010-0000-6300-00000B000000}" name="Column2" dataDxfId="1345" totalsRowDxfId="1346"/>
    <tableColumn id="10" xr3:uid="{00000000-0010-0000-6300-00000A000000}" name="Column1" dataDxfId="1345" totalsRowDxfId="1346"/>
    <tableColumn id="12" xr3:uid="{00000000-0010-0000-6300-00000C000000}" name="Column12" dataDxfId="1345" totalsRowDxfId="1346"/>
    <tableColumn id="4" xr3:uid="{00000000-0010-0000-6300-000004000000}" name="الوحده" totalsRowLabel="total" dataDxfId="1345" totalsRowDxfId="1346"/>
    <tableColumn id="5" xr3:uid="{00000000-0010-0000-6300-000005000000}" name="الوزن" dataDxfId="1345" totalsRowDxfId="1346"/>
    <tableColumn id="6" xr3:uid="{00000000-0010-0000-6300-000006000000}" name="سعر الكيلو" dataDxfId="1345" totalsRowDxfId="1346"/>
    <tableColumn id="7" xr3:uid="{00000000-0010-0000-6300-000007000000}" name="سعر الشبك " dataDxfId="1348" totalsRowDxfId="1349">
      <calculatedColumnFormula>BP28</calculatedColumnFormula>
    </tableColumn>
    <tableColumn id="8" xr3:uid="{00000000-0010-0000-6300-000008000000}" name="اجمالي" totalsRowFunction="sum" dataDxfId="1350" totalsRowDxfId="1351">
      <calculatedColumnFormula>BH98*BP99</calculatedColumnFormula>
    </tableColumn>
    <tableColumn id="9" xr3:uid="{00000000-0010-0000-6300-000009000000}" name="%" totalsRowFunction="custom" totalsRowDxfId="1352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345" totalsRowDxfId="1346"/>
    <tableColumn id="2" xr3:uid="{00000000-0010-0000-6400-000002000000}" name="عدد" dataDxfId="1347" totalsRowDxfId="1346">
      <calculatedColumnFormula>IF((#REF!="بالتات"),0,4)</calculatedColumnFormula>
    </tableColumn>
    <tableColumn id="3" xr3:uid="{00000000-0010-0000-6400-000003000000}" name="بيان" totalsRowLabel="Total" dataDxfId="1345" totalsRowDxfId="1346"/>
    <tableColumn id="11" xr3:uid="{00000000-0010-0000-6400-00000B000000}" name="Column2" dataDxfId="1345" totalsRowDxfId="1346"/>
    <tableColumn id="10" xr3:uid="{00000000-0010-0000-6400-00000A000000}" name="Column1" dataDxfId="1345" totalsRowDxfId="1346"/>
    <tableColumn id="12" xr3:uid="{00000000-0010-0000-6400-00000C000000}" name="Column12" dataDxfId="1353" totalsRowDxfId="1354"/>
    <tableColumn id="4" xr3:uid="{00000000-0010-0000-6400-000004000000}" name="الوحده" dataDxfId="1345" totalsRowDxfId="1346"/>
    <tableColumn id="5" xr3:uid="{00000000-0010-0000-6400-000005000000}" name="الوزن" dataDxfId="1345" totalsRowDxfId="1346"/>
    <tableColumn id="6" xr3:uid="{00000000-0010-0000-6400-000006000000}" name="سعر الكيلو" dataDxfId="1345" totalsRowDxfId="1346"/>
    <tableColumn id="7" xr3:uid="{00000000-0010-0000-6400-000007000000}" name="سعر الشبك " dataDxfId="1366" totalsRowDxfId="1349">
      <calculatedColumnFormula>Sheet2!AW26</calculatedColumnFormula>
    </tableColumn>
    <tableColumn id="8" xr3:uid="{00000000-0010-0000-6400-000008000000}" name="اجمالي" totalsRowFunction="sum" dataDxfId="1350" totalsRowDxfId="1351">
      <calculatedColumnFormula>BH84*BP84</calculatedColumnFormula>
    </tableColumn>
    <tableColumn id="9" xr3:uid="{00000000-0010-0000-6400-000009000000}" name="%" totalsRowFunction="custom" totalsRowDxfId="1352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345"/>
    <tableColumn id="2" xr3:uid="{00000000-0010-0000-6500-000002000000}" name="عدد" totalsRowFunction="sum" dataDxfId="1345">
      <calculatedColumnFormula>BH90*4</calculatedColumnFormula>
    </tableColumn>
    <tableColumn id="3" xr3:uid="{00000000-0010-0000-6500-000003000000}" name="بيان" totalsRowLabel="Total" dataDxfId="1345"/>
    <tableColumn id="11" xr3:uid="{00000000-0010-0000-6500-00000B000000}" name="Column2" dataDxfId="1345"/>
    <tableColumn id="10" xr3:uid="{00000000-0010-0000-6500-00000A000000}" name="Column1" dataDxfId="1345"/>
    <tableColumn id="12" xr3:uid="{00000000-0010-0000-6500-00000C000000}" name="Column12" totalsRowFunction="sum" dataDxfId="135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345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347"/>
    <tableColumn id="7" xr3:uid="{00000000-0010-0000-6500-000007000000}" name="سعر الشبك " dataDxfId="1348">
      <calculatedColumnFormula>BN92*$S$2/1000</calculatedColumnFormula>
    </tableColumn>
    <tableColumn id="8" xr3:uid="{00000000-0010-0000-6500-000008000000}" name="اجمالي" totalsRowFunction="sum" dataDxfId="135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355"/>
    <tableColumn id="2" xr3:uid="{00000000-0010-0000-6600-000002000000}" name="المعدل" dataDxfId="1355"/>
    <tableColumn id="3" xr3:uid="{00000000-0010-0000-6600-000003000000}" name="الوحدة" dataDxfId="1355"/>
    <tableColumn id="4" xr3:uid="{00000000-0010-0000-6600-000004000000}" name="Column4" dataDxfId="1362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355"/>
    <tableColumn id="2" xr3:uid="{00000000-0010-0000-6700-000002000000}" name="Column2" dataDxfId="1362"/>
    <tableColumn id="3" xr3:uid="{00000000-0010-0000-6700-000003000000}" name="Column3" dataDxfId="1355"/>
    <tableColumn id="4" xr3:uid="{00000000-0010-0000-6700-000004000000}" name="Column4" dataDxfId="1355"/>
    <tableColumn id="5" xr3:uid="{00000000-0010-0000-6700-000005000000}" name="Column5" dataDxfId="1355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345"/>
    <tableColumn id="2" xr3:uid="{00000000-0010-0000-6800-000002000000}" name="عدد" dataDxfId="1361">
      <calculatedColumnFormula>IF((تسعير!$AU$14="بالتات"),0,BH119-2)</calculatedColumnFormula>
    </tableColumn>
    <tableColumn id="3" xr3:uid="{00000000-0010-0000-6800-000003000000}" name="بيان" totalsRowLabel="Total" dataDxfId="1358"/>
    <tableColumn id="5" xr3:uid="{00000000-0010-0000-6800-000005000000}" name="اليومية / الاجرة" dataDxfId="1358"/>
    <tableColumn id="6" xr3:uid="{00000000-0010-0000-6800-000006000000}" name="بدل الوجبة" dataDxfId="1359"/>
    <tableColumn id="11" xr3:uid="{00000000-0010-0000-6800-00000B000000}" name="موقع العمل" dataDxfId="1356">
      <calculatedColumnFormula>تسعير!$BE$44</calculatedColumnFormula>
    </tableColumn>
    <tableColumn id="10" xr3:uid="{00000000-0010-0000-6800-00000A000000}" name="شيفت العمل" dataDxfId="1345"/>
    <tableColumn id="12" xr3:uid="{00000000-0010-0000-6800-00000C000000}" name="Column12" totalsRowFunction="sum" dataDxfId="135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367"/>
    <tableColumn id="7" xr3:uid="{00000000-0010-0000-6800-000007000000}" name="اجمالي التكلفة للعامل" dataDxfId="1368">
      <calculatedColumnFormula>Table1612677697108[[#This Row],[Column12]]</calculatedColumnFormula>
    </tableColumn>
    <tableColumn id="8" xr3:uid="{00000000-0010-0000-6800-000008000000}" name="اجمالي" totalsRowFunction="sum" dataDxfId="135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356"/>
    <tableColumn id="2" xr3:uid="{00000000-0010-0000-6900-000002000000}" name="عدد" dataDxfId="1361">
      <calculatedColumnFormula>IF((BL133="الاسكندرية"),0.25,0.1)</calculatedColumnFormula>
    </tableColumn>
    <tableColumn id="3" xr3:uid="{00000000-0010-0000-6900-000003000000}" name="بيان" totalsRowLabel="Total" dataDxfId="1356"/>
    <tableColumn id="11" xr3:uid="{00000000-0010-0000-6900-00000B000000}" name="Column2" dataDxfId="1356"/>
    <tableColumn id="10" xr3:uid="{00000000-0010-0000-6900-00000A000000}" name="Column1" dataDxfId="1356"/>
    <tableColumn id="12" xr3:uid="{00000000-0010-0000-6900-00000C000000}" name="Column12" totalsRowFunction="sum" dataDxfId="1371"/>
    <tableColumn id="4" xr3:uid="{00000000-0010-0000-6900-000004000000}" name="الوحده" dataDxfId="1357"/>
    <tableColumn id="5" xr3:uid="{00000000-0010-0000-6900-000005000000}" name="الوزن" dataDxfId="1356"/>
    <tableColumn id="6" xr3:uid="{00000000-0010-0000-6900-000006000000}" name="سعر الكيلو" dataDxfId="1356"/>
    <tableColumn id="7" xr3:uid="{00000000-0010-0000-6900-000007000000}" name="سعر الشبك " dataDxfId="1366">
      <calculatedColumnFormula>BQ116</calculatedColumnFormula>
    </tableColumn>
    <tableColumn id="8" xr3:uid="{00000000-0010-0000-6900-000008000000}" name="اجمالي" totalsRowFunction="sum" dataDxfId="135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355"/>
    <tableColumn id="2" xr3:uid="{00000000-0010-0000-6A00-000002000000}" name="خارجي" dataDxfId="1355"/>
    <tableColumn id="3" xr3:uid="{00000000-0010-0000-6A00-000003000000}" name="داخلي" dataDxfId="1355"/>
    <tableColumn id="4" xr3:uid="{00000000-0010-0000-6A00-000004000000}" name="بدل الوجبة" dataDxfId="1355"/>
    <tableColumn id="5" xr3:uid="{00000000-0010-0000-6A00-000005000000}" name="دبابة" dataDxfId="1355"/>
    <tableColumn id="6" xr3:uid="{00000000-0010-0000-6A00-000006000000}" name="جامبو" dataDxfId="1355"/>
    <tableColumn id="7" xr3:uid="{00000000-0010-0000-6A00-000007000000}" name="الاقامة" dataDxfId="1355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356"/>
    <tableColumn id="4" xr3:uid="{00000000-0010-0000-6B00-000004000000}" name="Column22" dataDxfId="1356"/>
    <tableColumn id="5" xr3:uid="{00000000-0010-0000-6B00-000005000000}" name="Column23" dataDxfId="1356"/>
    <tableColumn id="3" xr3:uid="{00000000-0010-0000-6B00-000003000000}" name="Column3" dataDxfId="136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36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345" totalsRowDxfId="1346"/>
    <tableColumn id="2" xr3:uid="{00000000-0010-0000-6C00-000002000000}" name="عدد" dataDxfId="1345" totalsRowDxfId="1346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345" totalsRowDxfId="1346"/>
    <tableColumn id="11" xr3:uid="{00000000-0010-0000-6C00-00000B000000}" name="Column2" dataDxfId="1345" totalsRowDxfId="1346"/>
    <tableColumn id="10" xr3:uid="{00000000-0010-0000-6C00-00000A000000}" name="Column1" dataDxfId="1345" totalsRowDxfId="1346"/>
    <tableColumn id="12" xr3:uid="{00000000-0010-0000-6C00-00000C000000}" name="المسطح" totalsRowFunction="sum" dataDxfId="1353" totalsRowDxfId="135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345" totalsRowDxfId="1346"/>
    <tableColumn id="5" xr3:uid="{00000000-0010-0000-6C00-000005000000}" name="الوزن" totalsRowFunction="custom" totalsRowDxfId="1346">
      <totalsRowFormula>(BN76*BH76)+(BN77*BH77)+(BN78*BH78)+(BN79*BH79)</totalsRowFormula>
    </tableColumn>
    <tableColumn id="6" xr3:uid="{00000000-0010-0000-6C00-000006000000}" name="اجمالي المسطح" totalsRowFunction="sum" dataDxfId="1347" totalsRowDxfId="1346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349">
      <calculatedColumnFormula>BN76*$S$2/1000</calculatedColumnFormula>
    </tableColumn>
    <tableColumn id="8" xr3:uid="{00000000-0010-0000-6C00-000008000000}" name="اجمالي" totalsRowFunction="sum" dataDxfId="1350" totalsRowDxfId="1351">
      <calculatedColumnFormula>BH76*BP76</calculatedColumnFormula>
    </tableColumn>
    <tableColumn id="9" xr3:uid="{00000000-0010-0000-6C00-000009000000}" name="%" totalsRowFunction="custom" totalsRowDxfId="1352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345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390" totalsRowDxfId="1391"/>
    <tableColumn id="4" xr3:uid="{00000000-0010-0000-6D00-000004000000}" name="Column2" dataDxfId="1390" totalsRowDxfId="1391"/>
    <tableColumn id="5" xr3:uid="{00000000-0010-0000-6D00-000005000000}" name="wt/m" dataDxfId="1390" totalsRowDxfId="1391"/>
    <tableColumn id="6" xr3:uid="{00000000-0010-0000-6D00-000006000000}" name="price" totalsRowFunction="sum" dataDxfId="1390" totalsRowDxfId="139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394" totalsRowDxfId="1391"/>
    <tableColumn id="4" xr3:uid="{00000000-0010-0000-6E00-000004000000}" name="Column2" dataDxfId="1394" totalsRowDxfId="1391"/>
    <tableColumn id="5" xr3:uid="{00000000-0010-0000-6E00-000005000000}" name="wt/m" dataDxfId="1394" totalsRowDxfId="1391"/>
    <tableColumn id="6" xr3:uid="{00000000-0010-0000-6E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394" totalsRowDxfId="1396">
  <autoFilter ref="A75:F96" xr:uid="{00000000-0009-0000-0100-000072000000}"/>
  <tableColumns count="6">
    <tableColumn id="1" xr3:uid="{00000000-0010-0000-6F00-000001000000}" name="Column1" totalsRowLabel="Total" dataDxfId="1394" totalsRowDxfId="1392"/>
    <tableColumn id="2" xr3:uid="{00000000-0010-0000-6F00-000002000000}" name="عدد" totalsRowFunction="custom" dataDxfId="1394" totalsRowDxfId="1393">
      <totalsRowFormula>(Table80102114115[[#Totals],[price]]*1.1)/(F74*D74/10000)</totalsRowFormula>
    </tableColumn>
    <tableColumn id="3" xr3:uid="{00000000-0010-0000-6F00-000003000000}" name="طول" dataDxfId="1394" totalsRowDxfId="1391"/>
    <tableColumn id="4" xr3:uid="{00000000-0010-0000-6F00-000004000000}" name="Column2" dataDxfId="1394" totalsRowDxfId="1391"/>
    <tableColumn id="5" xr3:uid="{00000000-0010-0000-6F00-000005000000}" name="wt/m" dataDxfId="1394" totalsRowDxfId="1391"/>
    <tableColumn id="6" xr3:uid="{00000000-0010-0000-6F00-000006000000}" name="price" totalsRowFunction="sum" dataDxfId="1394" totalsRowDxfId="139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345"/>
    <tableColumn id="2" xr3:uid="{00000000-0010-0000-0B00-000002000000}" name="عدد" dataDxfId="1345">
      <calculatedColumnFormula>IF((F74="الاسكندرية"),0.25,0.1)</calculatedColumnFormula>
    </tableColumn>
    <tableColumn id="3" xr3:uid="{00000000-0010-0000-0B00-000003000000}" name="بيان برجولا رويال" totalsRowLabel="Total" dataDxfId="1345"/>
    <tableColumn id="12" xr3:uid="{00000000-0010-0000-0B00-00000C000000}" name="Column12" totalsRowFunction="sum" dataDxfId="1353"/>
    <tableColumn id="5" xr3:uid="{00000000-0010-0000-0B00-000005000000}" name="Column1" dataDxfId="1345"/>
    <tableColumn id="11" xr3:uid="{00000000-0010-0000-0B00-00000B000000}" name="العرض" dataDxfId="1356"/>
    <tableColumn id="10" xr3:uid="{00000000-0010-0000-0B00-00000A000000}" name="الامتداد" dataDxfId="1347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350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345" totalsRowDxfId="1346"/>
    <tableColumn id="2" xr3:uid="{00000000-0010-0000-0C00-000002000000}" name="عدد" dataDxfId="63" totalsRowDxfId="1346">
      <calculatedColumnFormula>B60</calculatedColumnFormula>
    </tableColumn>
    <tableColumn id="3" xr3:uid="{00000000-0010-0000-0C00-000003000000}" name="بيان" totalsRowLabel="Total" dataDxfId="93" totalsRowDxfId="1346"/>
    <tableColumn id="5" xr3:uid="{00000000-0010-0000-0C00-000005000000}" name="اليومية / الاجرة" dataDxfId="1358" totalsRowDxfId="1346"/>
    <tableColumn id="6" xr3:uid="{00000000-0010-0000-0C00-000006000000}" name="بدل الوجبة" dataDxfId="1359" totalsRowDxfId="1346"/>
    <tableColumn id="11" xr3:uid="{00000000-0010-0000-0C00-00000B000000}" name="موقع العمل" dataDxfId="1356" totalsRowDxfId="1346">
      <calculatedColumnFormula>تسعير!$T$4</calculatedColumnFormula>
    </tableColumn>
    <tableColumn id="10" xr3:uid="{00000000-0010-0000-0C00-00000A000000}" name="شيفت العمل" dataDxfId="1345" totalsRowDxfId="1346"/>
    <tableColumn id="12" xr3:uid="{00000000-0010-0000-0C00-00000C000000}" name="Column12" totalsRowFunction="sum" dataDxfId="1353" totalsRowDxfId="1354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346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350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360"/>
    <tableColumn id="5" xr3:uid="{00000000-0010-0000-0D00-000005000000}" name="دبابة" dataDxfId="1360"/>
    <tableColumn id="6" xr3:uid="{00000000-0010-0000-0D00-000006000000}" name="جامبو" dataDxfId="1360"/>
    <tableColumn id="7" xr3:uid="{00000000-0010-0000-0D00-000007000000}" name="الاقامة" dataDxfId="136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356"/>
    <tableColumn id="5" xr3:uid="{00000000-0010-0000-0E00-000005000000}" name="Column23" dataDxfId="13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361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345" totalsRowDxfId="1346"/>
    <tableColumn id="2" xr3:uid="{00000000-0010-0000-0F00-000002000000}" name="عدد" dataDxfId="1345" totalsRowDxfId="1346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345" totalsRowDxfId="1346"/>
    <tableColumn id="11" xr3:uid="{00000000-0010-0000-0F00-00000B000000}" name="Column2" dataDxfId="1345" totalsRowDxfId="1346"/>
    <tableColumn id="10" xr3:uid="{00000000-0010-0000-0F00-00000A000000}" name="Column1" dataDxfId="1345" totalsRowDxfId="1346"/>
    <tableColumn id="12" xr3:uid="{00000000-0010-0000-0F00-00000C000000}" name="المسطح" totalsRowFunction="sum" dataDxfId="1353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345" totalsRowDxfId="1346"/>
    <tableColumn id="5" xr3:uid="{00000000-0010-0000-0F00-000005000000}" name="الوزن" totalsRowFunction="custom" dataDxfId="1345" totalsRowDxfId="1346">
      <totalsRowFormula>H9*B9+H8*B8+H7*B7</totalsRowFormula>
    </tableColumn>
    <tableColumn id="6" xr3:uid="{00000000-0010-0000-0F00-000006000000}" name="اجمالي الميزان" totalsRowFunction="sum" dataDxfId="1347" totalsRowDxfId="1346">
      <calculatedColumnFormula>Table118[[#This Row],[الوزن]]*Table118[[#This Row],[عدد]]</calculatedColumnFormula>
    </tableColumn>
    <tableColumn id="7" xr3:uid="{00000000-0010-0000-0F00-000007000000}" name="سعر الشبك " dataDxfId="1348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345" totalsRowDxfId="1346"/>
    <tableColumn id="2" xr3:uid="{00000000-0010-0000-1000-000002000000}" name="عدد" dataDxfId="1347" totalsRowDxfId="134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345" totalsRowDxfId="1346"/>
    <tableColumn id="11" xr3:uid="{00000000-0010-0000-1000-00000B000000}" name="Column2" dataDxfId="1345" totalsRowDxfId="1346"/>
    <tableColumn id="10" xr3:uid="{00000000-0010-0000-1000-00000A000000}" name="Column1" dataDxfId="1345" totalsRowDxfId="1346"/>
    <tableColumn id="12" xr3:uid="{00000000-0010-0000-1000-00000C000000}" name="Column12" dataDxfId="1345" totalsRowDxfId="1346"/>
    <tableColumn id="4" xr3:uid="{00000000-0010-0000-1000-000004000000}" name="الوحده" totalsRowLabel="total" dataDxfId="1345" totalsRowDxfId="1346"/>
    <tableColumn id="5" xr3:uid="{00000000-0010-0000-1000-000005000000}" name="الوزن" dataDxfId="1347" totalsRowDxfId="134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345" totalsRowDxfId="1346">
      <calculatedColumnFormula>Sheet2!B7</calculatedColumnFormula>
    </tableColumn>
    <tableColumn id="7" xr3:uid="{00000000-0010-0000-1000-000007000000}" name="سعر الشبك " dataDxfId="1348" totalsRowDxfId="1349"/>
    <tableColumn id="8" xr3:uid="{00000000-0010-0000-1000-000008000000}" name="اجمالي" totalsRowFunction="sum" dataDxfId="1350" totalsRowDxfId="1351">
      <calculatedColumnFormula>B36*Table1319[[#This Row],[سعر الكيلو]]</calculatedColumnFormula>
    </tableColumn>
    <tableColumn id="9" xr3:uid="{00000000-0010-0000-1000-000009000000}" name="%" totalsRowFunction="custom" totalsRowDxfId="135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345" totalsRowDxfId="1346"/>
    <tableColumn id="2" xr3:uid="{00000000-0010-0000-1100-000002000000}" name="عدد" dataDxfId="1345" totalsRowDxfId="1346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345" totalsRowDxfId="1346"/>
    <tableColumn id="11" xr3:uid="{00000000-0010-0000-1100-00000B000000}" name="Column2" dataDxfId="1345" totalsRowDxfId="1346"/>
    <tableColumn id="10" xr3:uid="{00000000-0010-0000-1100-00000A000000}" name="Column1" dataDxfId="1345" totalsRowDxfId="1346"/>
    <tableColumn id="12" xr3:uid="{00000000-0010-0000-1100-00000C000000}" name="Column12" totalsRowFunction="sum" dataDxfId="1347" totalsRowDxfId="1346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345" totalsRowDxfId="1346"/>
    <tableColumn id="5" xr3:uid="{00000000-0010-0000-1100-000005000000}" name="الوزن" totalsRowFunction="custom" dataDxfId="1345" totalsRowDxfId="1346">
      <totalsRowFormula>H13*B13+H14*B14</totalsRowFormula>
    </tableColumn>
    <tableColumn id="6" xr3:uid="{00000000-0010-0000-1100-000006000000}" name="سعر الكيلو" totalsRowFunction="sum" dataDxfId="1347" totalsRowDxfId="1346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350" totalsRowDxfId="1351">
      <calculatedColumnFormula>B13*J13</calculatedColumnFormula>
    </tableColumn>
    <tableColumn id="9" xr3:uid="{00000000-0010-0000-1100-000009000000}" name="%" totalsRowFunction="custom" totalsRowDxfId="1352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345" totalsRowDxfId="1346"/>
    <tableColumn id="2" xr3:uid="{00000000-0010-0000-1200-000002000000}" name="عدد" dataDxfId="1347" totalsRowDxfId="134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345" totalsRowDxfId="1346"/>
    <tableColumn id="11" xr3:uid="{00000000-0010-0000-1200-00000B000000}" name="Column2" dataDxfId="1345" totalsRowDxfId="1346"/>
    <tableColumn id="10" xr3:uid="{00000000-0010-0000-1200-00000A000000}" name="Column1" dataDxfId="1345" totalsRowDxfId="1346"/>
    <tableColumn id="12" xr3:uid="{00000000-0010-0000-1200-00000C000000}" name="Column12" dataDxfId="1353" totalsRowDxfId="1354"/>
    <tableColumn id="4" xr3:uid="{00000000-0010-0000-1200-000004000000}" name="الوحده" dataDxfId="1345" totalsRowDxfId="1346"/>
    <tableColumn id="5" xr3:uid="{00000000-0010-0000-1200-000005000000}" name="الوزن" dataDxfId="1345" totalsRowDxfId="1346"/>
    <tableColumn id="6" xr3:uid="{00000000-0010-0000-1200-000006000000}" name="سعر الكيلو" dataDxfId="1345" totalsRowDxfId="1346"/>
    <tableColumn id="7" xr3:uid="{00000000-0010-0000-1200-000007000000}" name="سعر الشبك " dataDxfId="1348" totalsRowDxfId="1349">
      <calculatedColumnFormula>Sheet2!B22</calculatedColumnFormula>
    </tableColumn>
    <tableColumn id="8" xr3:uid="{00000000-0010-0000-1200-000008000000}" name="اجمالي" totalsRowFunction="sum" dataDxfId="135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345"/>
    <tableColumn id="2" xr3:uid="{00000000-0010-0000-1300-000002000000}" name="عدد" totalsRowFunction="count" dataDxfId="1347">
      <calculatedColumnFormula>B30*4</calculatedColumnFormula>
    </tableColumn>
    <tableColumn id="3" xr3:uid="{00000000-0010-0000-1300-000003000000}" name="بيان" totalsRowLabel="Total" dataDxfId="1345"/>
    <tableColumn id="11" xr3:uid="{00000000-0010-0000-1300-00000B000000}" name="Column2" dataDxfId="1345"/>
    <tableColumn id="10" xr3:uid="{00000000-0010-0000-1300-00000A000000}" name="Column1" dataDxfId="1345"/>
    <tableColumn id="12" xr3:uid="{00000000-0010-0000-1300-00000C000000}" name="Column12" totalsRowFunction="sum" dataDxfId="1353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345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347">
      <calculatedColumnFormula>$H$2/1000</calculatedColumnFormula>
    </tableColumn>
    <tableColumn id="7" xr3:uid="{00000000-0010-0000-1300-000007000000}" name="سعر الشبك " dataDxfId="1348">
      <calculatedColumnFormula>H31*$H$2/1000</calculatedColumnFormula>
    </tableColumn>
    <tableColumn id="8" xr3:uid="{00000000-0010-0000-1300-000008000000}" name="اجمالي" totalsRowFunction="sum" dataDxfId="135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355"/>
    <tableColumn id="2" xr3:uid="{00000000-0010-0000-1400-000002000000}" name="المعدل" dataDxfId="1355"/>
    <tableColumn id="3" xr3:uid="{00000000-0010-0000-1400-000003000000}" name="الوحدة" dataDxfId="1355"/>
    <tableColumn id="4" xr3:uid="{00000000-0010-0000-1400-000004000000}" name="Column4" dataDxfId="136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345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356"/>
    <tableColumn id="11" xr3:uid="{00000000-0010-0000-1500-00000B000000}" name="Column2" dataDxfId="1356"/>
    <tableColumn id="10" xr3:uid="{00000000-0010-0000-1500-00000A000000}" name="Column1" dataDxfId="1357"/>
    <tableColumn id="12" xr3:uid="{00000000-0010-0000-1500-00000C000000}" name="Column12" totalsRowFunction="sum" dataDxfId="1363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35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345"/>
    <tableColumn id="2" xr3:uid="{00000000-0010-0000-1600-000002000000}" name="عدد" dataDxfId="1345">
      <calculatedColumnFormula>IF((F79="الاسكندرية"),0.25,0.1)</calculatedColumnFormula>
    </tableColumn>
    <tableColumn id="3" xr3:uid="{00000000-0010-0000-1600-000003000000}" name="بيان برجولا رويال" totalsRowLabel="Total" dataDxfId="1345"/>
    <tableColumn id="12" xr3:uid="{00000000-0010-0000-1600-00000C000000}" name="Column12" totalsRowFunction="sum" dataDxfId="1353"/>
    <tableColumn id="5" xr3:uid="{00000000-0010-0000-1600-000005000000}" name="Column1" dataDxfId="1345"/>
    <tableColumn id="11" xr3:uid="{00000000-0010-0000-1600-00000B000000}" name="العرض" dataDxfId="1356"/>
    <tableColumn id="10" xr3:uid="{00000000-0010-0000-1600-00000A000000}" name="الامتداد" dataDxfId="1347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348">
      <calculatedColumnFormula>K58</calculatedColumnFormula>
    </tableColumn>
    <tableColumn id="8" xr3:uid="{00000000-0010-0000-1600-000008000000}" name="اجمالي" totalsRowFunction="sum" dataDxfId="135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345" totalsRowDxfId="1346"/>
    <tableColumn id="2" xr3:uid="{00000000-0010-0000-1700-000002000000}" name="عدد" dataDxfId="1361" totalsRowDxfId="1346">
      <calculatedColumnFormula>B65</calculatedColumnFormula>
    </tableColumn>
    <tableColumn id="3" xr3:uid="{00000000-0010-0000-1700-000003000000}" name="بيان" totalsRowLabel="Total" dataDxfId="1358" totalsRowDxfId="1346"/>
    <tableColumn id="5" xr3:uid="{00000000-0010-0000-1700-000005000000}" name="اليومية / الاجرة" dataDxfId="1358" totalsRowDxfId="1346"/>
    <tableColumn id="6" xr3:uid="{00000000-0010-0000-1700-000006000000}" name="بدل الوجبة" dataDxfId="1359" totalsRowDxfId="1346"/>
    <tableColumn id="11" xr3:uid="{00000000-0010-0000-1700-00000B000000}" name="موقع العمل" dataDxfId="1356" totalsRowDxfId="1346">
      <calculatedColumnFormula>تسعير!$T$24</calculatedColumnFormula>
    </tableColumn>
    <tableColumn id="10" xr3:uid="{00000000-0010-0000-1700-00000A000000}" name="شيفت العمل" dataDxfId="1345" totalsRowDxfId="1346"/>
    <tableColumn id="12" xr3:uid="{00000000-0010-0000-1700-00000C000000}" name="Column12" totalsRowFunction="sum" dataDxfId="1353" totalsRowDxfId="135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346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350" totalsRowDxfId="1351">
      <calculatedColumnFormula>B68*J68</calculatedColumnFormula>
    </tableColumn>
    <tableColumn id="9" xr3:uid="{00000000-0010-0000-1700-000009000000}" name="%" totalsRowFunction="custom" totalsRowDxfId="1352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356" totalsRowDxfId="1346"/>
    <tableColumn id="2" xr3:uid="{00000000-0010-0000-1800-000002000000}" name="عدد" dataDxfId="1361" totalsRowDxfId="1346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356" totalsRowDxfId="1346"/>
    <tableColumn id="11" xr3:uid="{00000000-0010-0000-1800-00000B000000}" name="Column2" dataDxfId="1356" totalsRowDxfId="1346"/>
    <tableColumn id="10" xr3:uid="{00000000-0010-0000-1800-00000A000000}" name="Column1" dataDxfId="1356" totalsRowDxfId="1346"/>
    <tableColumn id="12" xr3:uid="{00000000-0010-0000-1800-00000C000000}" name="Column12" totalsRowFunction="sum" dataDxfId="80" totalsRowDxfId="1354"/>
    <tableColumn id="4" xr3:uid="{00000000-0010-0000-1800-000004000000}" name="الوحده" dataDxfId="1357" totalsRowDxfId="1346"/>
    <tableColumn id="5" xr3:uid="{00000000-0010-0000-1800-000005000000}" name="الوزن" dataDxfId="1356" totalsRowDxfId="1346"/>
    <tableColumn id="6" xr3:uid="{00000000-0010-0000-1800-000006000000}" name="سعر الكيلو" dataDxfId="1356" totalsRowDxfId="1346"/>
    <tableColumn id="7" xr3:uid="{00000000-0010-0000-1800-000007000000}" name="سعر الشبك " dataDxfId="1366" totalsRowDxfId="1349"/>
    <tableColumn id="8" xr3:uid="{00000000-0010-0000-1800-000008000000}" name="اجمالي" totalsRowFunction="sum" dataDxfId="1350" totalsRowDxfId="1351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355"/>
    <tableColumn id="2" xr3:uid="{00000000-0010-0000-1900-000002000000}" name="خارجي" dataDxfId="1355"/>
    <tableColumn id="3" xr3:uid="{00000000-0010-0000-1900-000003000000}" name="داخلي" dataDxfId="1355"/>
    <tableColumn id="4" xr3:uid="{00000000-0010-0000-1900-000004000000}" name="بدل الوجبة" dataDxfId="1355"/>
    <tableColumn id="5" xr3:uid="{00000000-0010-0000-1900-000005000000}" name="دبابة" dataDxfId="1355"/>
    <tableColumn id="6" xr3:uid="{00000000-0010-0000-1900-000006000000}" name="جامبو" dataDxfId="1355"/>
    <tableColumn id="7" xr3:uid="{00000000-0010-0000-1900-000007000000}" name="الاقامة" dataDxfId="1355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356"/>
    <tableColumn id="4" xr3:uid="{00000000-0010-0000-1A00-000004000000}" name="Column22" dataDxfId="1356"/>
    <tableColumn id="5" xr3:uid="{00000000-0010-0000-1A00-000005000000}" name="Column23" dataDxfId="1356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61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360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360" totalsRowDxfId="1370"/>
    <tableColumn id="4" xr3:uid="{00000000-0010-0000-1B00-000004000000}" name="سعر الكيلو" dataDxfId="1360" totalsRowDxfId="1370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360" totalsRowDxfId="1370"/>
    <tableColumn id="10" xr3:uid="{00000000-0010-0000-1B00-00000A000000}" name="Column2" dataDxfId="1360" totalsRowDxfId="1370"/>
    <tableColumn id="11" xr3:uid="{00000000-0010-0000-1B00-00000B000000}" name="Column3" dataDxfId="1360" totalsRowDxfId="1370"/>
    <tableColumn id="12" xr3:uid="{00000000-0010-0000-1B00-00000C000000}" name="Column4" dataDxfId="136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345" totalsRowDxfId="1346"/>
    <tableColumn id="2" xr3:uid="{00000000-0010-0000-1C00-000002000000}" name="عدد" dataDxfId="1347" totalsRowDxfId="1346"/>
    <tableColumn id="3" xr3:uid="{00000000-0010-0000-1C00-000003000000}" name="بيان" totalsRowLabel="Total" dataDxfId="1345" totalsRowDxfId="1346"/>
    <tableColumn id="11" xr3:uid="{00000000-0010-0000-1C00-00000B000000}" name="Column2" dataDxfId="1345" totalsRowDxfId="1346"/>
    <tableColumn id="10" xr3:uid="{00000000-0010-0000-1C00-00000A000000}" name="Column1" dataDxfId="1345" totalsRowDxfId="1346"/>
    <tableColumn id="12" xr3:uid="{00000000-0010-0000-1C00-00000C000000}" name="Column12" dataDxfId="1345" totalsRowDxfId="1346"/>
    <tableColumn id="4" xr3:uid="{00000000-0010-0000-1C00-000004000000}" name="الوحده" totalsRowLabel="total" dataDxfId="1345" totalsRowDxfId="1346"/>
    <tableColumn id="5" xr3:uid="{00000000-0010-0000-1C00-000005000000}" name="الوزن" dataDxfId="1345" totalsRowDxfId="1346"/>
    <tableColumn id="6" xr3:uid="{00000000-0010-0000-1C00-000006000000}" name="سعر الكيلو" dataDxfId="1345" totalsRowDxfId="1346"/>
    <tableColumn id="7" xr3:uid="{00000000-0010-0000-1C00-000007000000}" name="سعر الشبك " dataDxfId="1348" totalsRowDxfId="1349">
      <calculatedColumnFormula>Sheet2!B2</calculatedColumnFormula>
    </tableColumn>
    <tableColumn id="8" xr3:uid="{00000000-0010-0000-1C00-000008000000}" name="اجمالي" totalsRowFunction="sum" dataDxfId="1350" totalsRowDxfId="1351">
      <calculatedColumnFormula>M26*U26</calculatedColumnFormula>
    </tableColumn>
    <tableColumn id="9" xr3:uid="{00000000-0010-0000-1C00-000009000000}" name="%" totalsRowFunction="custom" totalsRowDxfId="1352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345" totalsRowDxfId="1346"/>
    <tableColumn id="2" xr3:uid="{00000000-0010-0000-1D00-000002000000}" name="عدد" dataDxfId="1347" totalsRowDxfId="1346"/>
    <tableColumn id="3" xr3:uid="{00000000-0010-0000-1D00-000003000000}" name="بيان" totalsRowLabel="Total" dataDxfId="1345" totalsRowDxfId="1346"/>
    <tableColumn id="11" xr3:uid="{00000000-0010-0000-1D00-00000B000000}" name="Column2" dataDxfId="1345" totalsRowDxfId="1346"/>
    <tableColumn id="10" xr3:uid="{00000000-0010-0000-1D00-00000A000000}" name="Column1" dataDxfId="1345" totalsRowDxfId="1346"/>
    <tableColumn id="12" xr3:uid="{00000000-0010-0000-1D00-00000C000000}" name="Column12" dataDxfId="1353" totalsRowDxfId="1354"/>
    <tableColumn id="4" xr3:uid="{00000000-0010-0000-1D00-000004000000}" name="الوحده" dataDxfId="1345" totalsRowDxfId="1346"/>
    <tableColumn id="5" xr3:uid="{00000000-0010-0000-1D00-000005000000}" name="الوزن" dataDxfId="1345" totalsRowDxfId="1346"/>
    <tableColumn id="6" xr3:uid="{00000000-0010-0000-1D00-000006000000}" name="سعر الكيلو" dataDxfId="1345" totalsRowDxfId="1346"/>
    <tableColumn id="7" xr3:uid="{00000000-0010-0000-1D00-000007000000}" name="سعر الشبك " dataDxfId="1348" totalsRowDxfId="1349">
      <calculatedColumnFormula>Sheet2!B24</calculatedColumnFormula>
    </tableColumn>
    <tableColumn id="8" xr3:uid="{00000000-0010-0000-1D00-000008000000}" name="اجمالي" totalsRowFunction="sum" dataDxfId="1350" totalsRowDxfId="1351">
      <calculatedColumnFormula>M11*U11</calculatedColumnFormula>
    </tableColumn>
    <tableColumn id="9" xr3:uid="{00000000-0010-0000-1D00-000009000000}" name="%" totalsRowFunction="custom" totalsRowDxfId="1352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345"/>
    <tableColumn id="2" xr3:uid="{00000000-0010-0000-1E00-000002000000}" name="عدد" totalsRowFunction="count" dataDxfId="1345">
      <calculatedColumnFormula>M20*4</calculatedColumnFormula>
    </tableColumn>
    <tableColumn id="3" xr3:uid="{00000000-0010-0000-1E00-000003000000}" name="بيان" totalsRowLabel="Total" dataDxfId="1345"/>
    <tableColumn id="11" xr3:uid="{00000000-0010-0000-1E00-00000B000000}" name="Column2" dataDxfId="1345"/>
    <tableColumn id="10" xr3:uid="{00000000-0010-0000-1E00-00000A000000}" name="Column1" dataDxfId="1345"/>
    <tableColumn id="12" xr3:uid="{00000000-0010-0000-1E00-00000C000000}" name="Column12" totalsRowFunction="sum" dataDxfId="135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345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347"/>
    <tableColumn id="7" xr3:uid="{00000000-0010-0000-1E00-000007000000}" name="سعر الشبك " dataDxfId="1348">
      <calculatedColumnFormula>S21*$S$2/1000</calculatedColumnFormula>
    </tableColumn>
    <tableColumn id="8" xr3:uid="{00000000-0010-0000-1E00-000008000000}" name="اجمالي" totalsRowFunction="sum" dataDxfId="135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355"/>
    <tableColumn id="2" xr3:uid="{00000000-0010-0000-1F00-000002000000}" name="المعدل" dataDxfId="1355"/>
    <tableColumn id="3" xr3:uid="{00000000-0010-0000-1F00-000003000000}" name="الوحدة" dataDxfId="1355"/>
    <tableColumn id="4" xr3:uid="{00000000-0010-0000-1F00-000004000000}" name="Column4" dataDxfId="1362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355"/>
    <tableColumn id="2" xr3:uid="{00000000-0010-0000-2000-000002000000}" name="Column2" dataDxfId="1362"/>
    <tableColumn id="3" xr3:uid="{00000000-0010-0000-2000-000003000000}" name="Column3" dataDxfId="1355"/>
    <tableColumn id="4" xr3:uid="{00000000-0010-0000-2000-000004000000}" name="Column4" dataDxfId="1355"/>
    <tableColumn id="5" xr3:uid="{00000000-0010-0000-2000-000005000000}" name="Column5" dataDxfId="1355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345" totalsRowDxfId="1346"/>
    <tableColumn id="2" xr3:uid="{00000000-0010-0000-2100-000002000000}" name="عدد" dataDxfId="1361" totalsRowDxfId="1346">
      <calculatedColumnFormula>IF((تسعير!$AU$14="بالتات"),0,M52-2)</calculatedColumnFormula>
    </tableColumn>
    <tableColumn id="3" xr3:uid="{00000000-0010-0000-2100-000003000000}" name="بيان" totalsRowLabel="Total" dataDxfId="1358" totalsRowDxfId="1346"/>
    <tableColumn id="5" xr3:uid="{00000000-0010-0000-2100-000005000000}" name="اليومية / الاجرة" dataDxfId="1358" totalsRowDxfId="1346"/>
    <tableColumn id="6" xr3:uid="{00000000-0010-0000-2100-000006000000}" name="بدل الوجبة" dataDxfId="1359" totalsRowDxfId="1346"/>
    <tableColumn id="11" xr3:uid="{00000000-0010-0000-2100-00000B000000}" name="موقع العمل" dataDxfId="1356" totalsRowDxfId="1346">
      <calculatedColumnFormula>تسعير!$AT$4</calculatedColumnFormula>
    </tableColumn>
    <tableColumn id="10" xr3:uid="{00000000-0010-0000-2100-00000A000000}" name="شيفت العمل" dataDxfId="1345" totalsRowDxfId="1346"/>
    <tableColumn id="12" xr3:uid="{00000000-0010-0000-2100-00000C000000}" name="Column12" totalsRowFunction="sum" dataDxfId="1353" totalsRowDxfId="135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346"/>
    <tableColumn id="7" xr3:uid="{00000000-0010-0000-2100-000007000000}" name="اجمالي التكلفة للعامل" dataDxfId="1368" totalsRowDxfId="1349">
      <calculatedColumnFormula>Table161267[[#This Row],[Column12]]</calculatedColumnFormula>
    </tableColumn>
    <tableColumn id="8" xr3:uid="{00000000-0010-0000-2100-000008000000}" name="اجمالي" totalsRowFunction="sum" dataDxfId="1350" totalsRowDxfId="1351">
      <calculatedColumnFormula>M55*U55</calculatedColumnFormula>
    </tableColumn>
    <tableColumn id="9" xr3:uid="{00000000-0010-0000-2100-000009000000}" name="%" totalsRowFunction="custom" totalsRowDxfId="1352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356"/>
    <tableColumn id="2" xr3:uid="{00000000-0010-0000-2200-000002000000}" name="عدد" dataDxfId="1361">
      <calculatedColumnFormula>IF((Q65="الاسكندرية"),0.25,0.1)</calculatedColumnFormula>
    </tableColumn>
    <tableColumn id="3" xr3:uid="{00000000-0010-0000-2200-000003000000}" name="بيان" totalsRowLabel="Total" dataDxfId="1356"/>
    <tableColumn id="11" xr3:uid="{00000000-0010-0000-2200-00000B000000}" name="Column2" dataDxfId="1356"/>
    <tableColumn id="10" xr3:uid="{00000000-0010-0000-2200-00000A000000}" name="Column1" dataDxfId="1356"/>
    <tableColumn id="12" xr3:uid="{00000000-0010-0000-2200-00000C000000}" name="Column12" totalsRowFunction="sum" dataDxfId="1371"/>
    <tableColumn id="4" xr3:uid="{00000000-0010-0000-2200-000004000000}" name="الوحده" dataDxfId="1357"/>
    <tableColumn id="5" xr3:uid="{00000000-0010-0000-2200-000005000000}" name="الوزن" dataDxfId="1356"/>
    <tableColumn id="6" xr3:uid="{00000000-0010-0000-2200-000006000000}" name="سعر الكيلو" dataDxfId="1356"/>
    <tableColumn id="7" xr3:uid="{00000000-0010-0000-2200-000007000000}" name="سعر الشبك " dataDxfId="1366">
      <calculatedColumnFormula>V48</calculatedColumnFormula>
    </tableColumn>
    <tableColumn id="8" xr3:uid="{00000000-0010-0000-2200-000008000000}" name="اجمالي" totalsRowFunction="sum" dataDxfId="135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355"/>
    <tableColumn id="2" xr3:uid="{00000000-0010-0000-2300-000002000000}" name="خارجي" dataDxfId="1355"/>
    <tableColumn id="3" xr3:uid="{00000000-0010-0000-2300-000003000000}" name="داخلي" dataDxfId="1355"/>
    <tableColumn id="4" xr3:uid="{00000000-0010-0000-2300-000004000000}" name="بدل الوجبة" dataDxfId="1355"/>
    <tableColumn id="5" xr3:uid="{00000000-0010-0000-2300-000005000000}" name="دبابة" dataDxfId="1355"/>
    <tableColumn id="6" xr3:uid="{00000000-0010-0000-2300-000006000000}" name="جامبو" dataDxfId="1355"/>
    <tableColumn id="7" xr3:uid="{00000000-0010-0000-2300-000007000000}" name="الاقامة" dataDxfId="1355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356"/>
    <tableColumn id="4" xr3:uid="{00000000-0010-0000-2400-000004000000}" name="Column22" dataDxfId="1356"/>
    <tableColumn id="5" xr3:uid="{00000000-0010-0000-2400-000005000000}" name="Column23" dataDxfId="1356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36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345"/>
    <tableColumn id="2" xr3:uid="{00000000-0010-0000-2500-000002000000}" name="عدد" dataDxfId="1345">
      <calculatedColumnFormula>IF((N2="A1"),2,IF((N2="A2"),3,IF((N2="B1"),2.5,IF((N2="B2"),3,0))))</calculatedColumnFormula>
    </tableColumn>
    <tableColumn id="3" xr3:uid="{00000000-0010-0000-2500-000003000000}" name="بيان" totalsRowLabel="Total" dataDxfId="1345"/>
    <tableColumn id="11" xr3:uid="{00000000-0010-0000-2500-00000B000000}" name="Column2" dataDxfId="1345"/>
    <tableColumn id="10" xr3:uid="{00000000-0010-0000-2500-00000A000000}" name="Column1" dataDxfId="1345"/>
    <tableColumn id="12" xr3:uid="{00000000-0010-0000-2500-00000C000000}" name="المسطح" totalsRowFunction="sum" dataDxfId="135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345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347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35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360" totalsRowDxfId="1370"/>
    <tableColumn id="6" xr3:uid="{00000000-0010-0000-2600-000006000000}" name="الطول بالمتر" dataDxfId="1360" totalsRowDxfId="1370"/>
    <tableColumn id="5" xr3:uid="{00000000-0010-0000-2600-000005000000}" name="وزن المتر " dataDxfId="1360" totalsRowDxfId="1370"/>
    <tableColumn id="4" xr3:uid="{00000000-0010-0000-2600-000004000000}" name="سعر الكيلو" dataDxfId="1360" totalsRowDxfId="1370"/>
    <tableColumn id="3" xr3:uid="{00000000-0010-0000-2600-000003000000}" name="اجمالي عدد " totalsRowFunction="custom" totalsRowDxfId="1370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360" totalsRowDxfId="1370"/>
    <tableColumn id="10" xr3:uid="{00000000-0010-0000-2600-00000A000000}" name="Column2" dataDxfId="1360" totalsRowDxfId="1370"/>
    <tableColumn id="11" xr3:uid="{00000000-0010-0000-2600-00000B000000}" name="Column3" dataDxfId="1360" totalsRowDxfId="1370"/>
    <tableColumn id="12" xr3:uid="{00000000-0010-0000-2600-00000C000000}" name="Column4" dataDxfId="1360" totalsRowDxfId="137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345" totalsRowDxfId="1346"/>
    <tableColumn id="2" xr3:uid="{00000000-0010-0000-2700-000002000000}" name="عدد" dataDxfId="1347" totalsRowDxfId="1346"/>
    <tableColumn id="3" xr3:uid="{00000000-0010-0000-2700-000003000000}" name="بيان" totalsRowLabel="Total" dataDxfId="1345" totalsRowDxfId="1346"/>
    <tableColumn id="11" xr3:uid="{00000000-0010-0000-2700-00000B000000}" name="Column2" dataDxfId="1345" totalsRowDxfId="1346"/>
    <tableColumn id="10" xr3:uid="{00000000-0010-0000-2700-00000A000000}" name="Column1" dataDxfId="1345" totalsRowDxfId="1346"/>
    <tableColumn id="12" xr3:uid="{00000000-0010-0000-2700-00000C000000}" name="Column12" dataDxfId="1345" totalsRowDxfId="1346"/>
    <tableColumn id="4" xr3:uid="{00000000-0010-0000-2700-000004000000}" name="الوحده" totalsRowLabel="total" dataDxfId="1345" totalsRowDxfId="1346"/>
    <tableColumn id="5" xr3:uid="{00000000-0010-0000-2700-000005000000}" name="الوزن" dataDxfId="1345" totalsRowDxfId="1346"/>
    <tableColumn id="6" xr3:uid="{00000000-0010-0000-2700-000006000000}" name="سعر الكيلو" dataDxfId="1345" totalsRowDxfId="1346"/>
    <tableColumn id="7" xr3:uid="{00000000-0010-0000-2700-000007000000}" name="سعر الشبك " dataDxfId="1348" totalsRowDxfId="1349">
      <calculatedColumnFormula>Sheet2!B2</calculatedColumnFormula>
    </tableColumn>
    <tableColumn id="8" xr3:uid="{00000000-0010-0000-2700-000008000000}" name="اجمالي" totalsRowFunction="sum" dataDxfId="1350" totalsRowDxfId="1351">
      <calculatedColumnFormula>M26*U26</calculatedColumnFormula>
    </tableColumn>
    <tableColumn id="9" xr3:uid="{00000000-0010-0000-2700-000009000000}" name="%" totalsRowFunction="custom" totalsRowDxfId="1352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345" totalsRowDxfId="1346"/>
    <tableColumn id="2" xr3:uid="{00000000-0010-0000-2800-000002000000}" name="عدد" dataDxfId="1347" totalsRowDxfId="1346"/>
    <tableColumn id="3" xr3:uid="{00000000-0010-0000-2800-000003000000}" name="بيان" totalsRowLabel="Total" dataDxfId="1345" totalsRowDxfId="1346"/>
    <tableColumn id="11" xr3:uid="{00000000-0010-0000-2800-00000B000000}" name="Column2" dataDxfId="1345" totalsRowDxfId="1346"/>
    <tableColumn id="10" xr3:uid="{00000000-0010-0000-2800-00000A000000}" name="Column1" dataDxfId="1345" totalsRowDxfId="1346"/>
    <tableColumn id="12" xr3:uid="{00000000-0010-0000-2800-00000C000000}" name="Column12" dataDxfId="1353" totalsRowDxfId="1354"/>
    <tableColumn id="4" xr3:uid="{00000000-0010-0000-2800-000004000000}" name="الوحده" dataDxfId="1345" totalsRowDxfId="1346"/>
    <tableColumn id="5" xr3:uid="{00000000-0010-0000-2800-000005000000}" name="الوزن" dataDxfId="1345" totalsRowDxfId="1346"/>
    <tableColumn id="6" xr3:uid="{00000000-0010-0000-2800-000006000000}" name="سعر الكيلو" dataDxfId="1345" totalsRowDxfId="1346"/>
    <tableColumn id="7" xr3:uid="{00000000-0010-0000-2800-000007000000}" name="سعر الشبك " dataDxfId="1348" totalsRowDxfId="1349">
      <calculatedColumnFormula>Sheet2!B24</calculatedColumnFormula>
    </tableColumn>
    <tableColumn id="8" xr3:uid="{00000000-0010-0000-2800-000008000000}" name="اجمالي" totalsRowFunction="sum" dataDxfId="1350" totalsRowDxfId="1351">
      <calculatedColumnFormula>M11*U11</calculatedColumnFormula>
    </tableColumn>
    <tableColumn id="9" xr3:uid="{00000000-0010-0000-2800-000009000000}" name="%" totalsRowFunction="custom" totalsRowDxfId="1352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345"/>
    <tableColumn id="2" xr3:uid="{00000000-0010-0000-2900-000002000000}" name="عدد" totalsRowFunction="count" dataDxfId="1345">
      <calculatedColumnFormula>M20*4</calculatedColumnFormula>
    </tableColumn>
    <tableColumn id="3" xr3:uid="{00000000-0010-0000-2900-000003000000}" name="بيان" totalsRowLabel="Total" dataDxfId="1345"/>
    <tableColumn id="11" xr3:uid="{00000000-0010-0000-2900-00000B000000}" name="Column2" dataDxfId="1345"/>
    <tableColumn id="10" xr3:uid="{00000000-0010-0000-2900-00000A000000}" name="Column1" dataDxfId="1345"/>
    <tableColumn id="12" xr3:uid="{00000000-0010-0000-2900-00000C000000}" name="Column12" totalsRowFunction="sum" dataDxfId="135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345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347"/>
    <tableColumn id="7" xr3:uid="{00000000-0010-0000-2900-000007000000}" name="سعر الشبك " dataDxfId="1348">
      <calculatedColumnFormula>S21*$S$2/1000</calculatedColumnFormula>
    </tableColumn>
    <tableColumn id="8" xr3:uid="{00000000-0010-0000-2900-000008000000}" name="اجمالي" totalsRowFunction="sum" dataDxfId="135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355"/>
    <tableColumn id="2" xr3:uid="{00000000-0010-0000-2A00-000002000000}" name="المعدل" dataDxfId="1355"/>
    <tableColumn id="3" xr3:uid="{00000000-0010-0000-2A00-000003000000}" name="الوحدة" dataDxfId="1355"/>
    <tableColumn id="4" xr3:uid="{00000000-0010-0000-2A00-000004000000}" name="Column4" dataDxfId="136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345" totalsRowDxfId="1346"/>
    <tableColumn id="2" xr3:uid="{00000000-0010-0000-2B00-000002000000}" name="عدد" dataDxfId="1361" totalsRowDxfId="1346">
      <calculatedColumnFormula>IF((تسعير!$BF$14="بالتات"),0,M52-2)</calculatedColumnFormula>
    </tableColumn>
    <tableColumn id="3" xr3:uid="{00000000-0010-0000-2B00-000003000000}" name="بيان" totalsRowLabel="Total" dataDxfId="1358" totalsRowDxfId="1346"/>
    <tableColumn id="5" xr3:uid="{00000000-0010-0000-2B00-000005000000}" name="اليومية / الاجرة" dataDxfId="1358" totalsRowDxfId="1346"/>
    <tableColumn id="6" xr3:uid="{00000000-0010-0000-2B00-000006000000}" name="بدل الوجبة" dataDxfId="1359" totalsRowDxfId="1346"/>
    <tableColumn id="11" xr3:uid="{00000000-0010-0000-2B00-00000B000000}" name="موقع العمل" dataDxfId="1356" totalsRowDxfId="1346">
      <calculatedColumnFormula>تسعير!$BE$4</calculatedColumnFormula>
    </tableColumn>
    <tableColumn id="10" xr3:uid="{00000000-0010-0000-2B00-00000A000000}" name="شيفت العمل" dataDxfId="1345" totalsRowDxfId="1346"/>
    <tableColumn id="12" xr3:uid="{00000000-0010-0000-2B00-00000C000000}" name="Column12" totalsRowFunction="sum" dataDxfId="1353" totalsRowDxfId="1354"/>
    <tableColumn id="4" xr3:uid="{00000000-0010-0000-2B00-000004000000}" name="عدد الايام" dataDxfId="1367" totalsRowDxfId="1346"/>
    <tableColumn id="7" xr3:uid="{00000000-0010-0000-2B00-000007000000}" name="اجمالي التكلفة للعامل" dataDxfId="1368" totalsRowDxfId="1349">
      <calculatedColumnFormula>Table16126744[[#This Row],[Column12]]</calculatedColumnFormula>
    </tableColumn>
    <tableColumn id="8" xr3:uid="{00000000-0010-0000-2B00-000008000000}" name="اجمالي" totalsRowFunction="sum" dataDxfId="1350" totalsRowDxfId="1351">
      <calculatedColumnFormula>M55*U55</calculatedColumnFormula>
    </tableColumn>
    <tableColumn id="9" xr3:uid="{00000000-0010-0000-2B00-000009000000}" name="%" totalsRowFunction="custom" totalsRowDxfId="1352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356"/>
    <tableColumn id="2" xr3:uid="{00000000-0010-0000-2C00-000002000000}" name="عدد" dataDxfId="1361">
      <calculatedColumnFormula>IF((Q65="الاسكندرية"),0.25,0.1)</calculatedColumnFormula>
    </tableColumn>
    <tableColumn id="3" xr3:uid="{00000000-0010-0000-2C00-000003000000}" name="بيان" totalsRowLabel="Total" dataDxfId="1356"/>
    <tableColumn id="11" xr3:uid="{00000000-0010-0000-2C00-00000B000000}" name="Column2" dataDxfId="1356"/>
    <tableColumn id="10" xr3:uid="{00000000-0010-0000-2C00-00000A000000}" name="Column1" dataDxfId="1356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356"/>
    <tableColumn id="6" xr3:uid="{00000000-0010-0000-2C00-000006000000}" name="سعر الكيلو" dataDxfId="1356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35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360"/>
    <tableColumn id="2" xr3:uid="{00000000-0010-0000-2D00-000002000000}" name="خارجي" dataDxfId="1360"/>
    <tableColumn id="3" xr3:uid="{00000000-0010-0000-2D00-000003000000}" name="داخلي" dataDxfId="1360"/>
    <tableColumn id="4" xr3:uid="{00000000-0010-0000-2D00-000004000000}" name="بدل الوجبة" dataDxfId="1360"/>
    <tableColumn id="5" xr3:uid="{00000000-0010-0000-2D00-000005000000}" name="دبابة" dataDxfId="1360"/>
    <tableColumn id="6" xr3:uid="{00000000-0010-0000-2D00-000006000000}" name="جامبو" dataDxfId="1360"/>
    <tableColumn id="7" xr3:uid="{00000000-0010-0000-2D00-000007000000}" name="الاقامة" dataDxfId="136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356"/>
    <tableColumn id="4" xr3:uid="{00000000-0010-0000-2E00-000004000000}" name="Column22" dataDxfId="1356"/>
    <tableColumn id="5" xr3:uid="{00000000-0010-0000-2E00-000005000000}" name="Column23" dataDxfId="1356"/>
    <tableColumn id="3" xr3:uid="{00000000-0010-0000-2E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36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345"/>
    <tableColumn id="2" xr3:uid="{00000000-0010-0000-2F00-000002000000}" name="عدد" dataDxfId="1345">
      <calculatedColumnFormula>IF((N2="c1"),3,IF((N2="c2"),4,IF((N2="d1"),4,IF((N2="d2"),5,0))))</calculatedColumnFormula>
    </tableColumn>
    <tableColumn id="3" xr3:uid="{00000000-0010-0000-2F00-000003000000}" name="بيان" totalsRowLabel="Total" dataDxfId="1345"/>
    <tableColumn id="11" xr3:uid="{00000000-0010-0000-2F00-00000B000000}" name="Column2" dataDxfId="1345"/>
    <tableColumn id="10" xr3:uid="{00000000-0010-0000-2F00-00000A000000}" name="Column1" dataDxfId="1345"/>
    <tableColumn id="12" xr3:uid="{00000000-0010-0000-2F00-00000C000000}" name="المسطح" totalsRowFunction="sum" dataDxfId="135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345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347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35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36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345" totalsRowDxfId="1346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346">
      <totalsRowFormula>(H6*B6)+(H8*B8)+(H7*B7)</totalsRowFormula>
    </tableColumn>
    <tableColumn id="6" xr3:uid="{00000000-0010-0000-0400-000006000000}" name="مسطح" dataDxfId="47" totalsRowDxfId="1346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36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360" totalsRowDxfId="702"/>
    <tableColumn id="2" xr3:uid="{00000000-0010-0000-3200-000002000000}" name="عدد/الشمسية" dataDxfId="678" totalsRowDxfId="698"/>
    <tableColumn id="3" xr3:uid="{00000000-0010-0000-3200-000003000000}" name="سعر الوحدة" dataDxfId="1360" totalsRowDxfId="1375"/>
    <tableColumn id="4" xr3:uid="{00000000-0010-0000-3200-000004000000}" name="قيمة" totalsRowFunction="sum" dataDxfId="136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360"/>
    <tableColumn id="2" xr3:uid="{00000000-0010-0000-3300-000002000000}" name="امتار عادية" dataDxfId="1360"/>
    <tableColumn id="4" xr3:uid="{00000000-0010-0000-3300-000004000000}" name="امتار single" dataDxfId="1360"/>
    <tableColumn id="6" xr3:uid="{00000000-0010-0000-3300-000006000000}" name="امتار douple" dataDxfId="136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360"/>
    <tableColumn id="2" xr3:uid="{00000000-0010-0000-3400-000002000000}" name="Column2" dataDxfId="136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377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36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360" totalsRowDxfId="1354"/>
    <tableColumn id="2" xr3:uid="{00000000-0010-0000-3900-000002000000}" name="عدد/الشمسية" dataDxfId="1379" totalsRowDxfId="1354"/>
    <tableColumn id="3" xr3:uid="{00000000-0010-0000-3900-000003000000}" name="سعر الوحدة" dataDxfId="1360" totalsRowDxfId="1354"/>
    <tableColumn id="4" xr3:uid="{00000000-0010-0000-3900-000004000000}" name="قيمة" totalsRowFunction="sum" dataDxfId="1360" totalsRowDxfId="135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360"/>
    <tableColumn id="2" xr3:uid="{00000000-0010-0000-3A00-000002000000}" name="امتار عادية" dataDxfId="1360"/>
    <tableColumn id="4" xr3:uid="{00000000-0010-0000-3A00-000004000000}" name="امتار single" dataDxfId="1360"/>
    <tableColumn id="6" xr3:uid="{00000000-0010-0000-3A00-000006000000}" name="امتار douple" dataDxfId="136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345" totalsRowDxfId="1346"/>
    <tableColumn id="2" xr3:uid="{00000000-0010-0000-0500-000002000000}" name="عدد" dataDxfId="1347" totalsRowDxfId="1346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345" totalsRowDxfId="1346"/>
    <tableColumn id="11" xr3:uid="{00000000-0010-0000-0500-00000B000000}" name="Column2" dataDxfId="1345" totalsRowDxfId="1346"/>
    <tableColumn id="10" xr3:uid="{00000000-0010-0000-0500-00000A000000}" name="Column1" dataDxfId="1345" totalsRowDxfId="1346"/>
    <tableColumn id="12" xr3:uid="{00000000-0010-0000-0500-00000C000000}" name="Column12" dataDxfId="1345" totalsRowDxfId="1346"/>
    <tableColumn id="4" xr3:uid="{00000000-0010-0000-0500-000004000000}" name="الوحده" totalsRowLabel="total" dataDxfId="1345" totalsRowDxfId="1346"/>
    <tableColumn id="5" xr3:uid="{00000000-0010-0000-0500-000005000000}" name="الوزن" dataDxfId="1345" totalsRowDxfId="1346"/>
    <tableColumn id="6" xr3:uid="{00000000-0010-0000-0500-000006000000}" name="سعر الكيلو" dataDxfId="1345" totalsRowDxfId="1346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360"/>
    <tableColumn id="2" xr3:uid="{00000000-0010-0000-3B00-000002000000}" name="Column2" dataDxfId="136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380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81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8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361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359" totalsRowDxfId="1382"/>
    <tableColumn id="11" xr3:uid="{00000000-0010-0000-3F00-00000B000000}" name="موقع العمل" dataDxfId="1356" totalsRowDxfId="1382">
      <calculatedColumnFormula>تسعير!$T$45</calculatedColumnFormula>
    </tableColumn>
    <tableColumn id="10" xr3:uid="{00000000-0010-0000-3F00-00000A000000}" name="شيفت العمل" dataDxfId="1345" totalsRowDxfId="1382"/>
    <tableColumn id="12" xr3:uid="{00000000-0010-0000-3F00-00000C000000}" name="Column12" totalsRowFunction="sum" dataDxfId="135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382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35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356"/>
    <tableColumn id="4" xr3:uid="{00000000-0010-0000-4000-000004000000}" name="Column22" dataDxfId="1356"/>
    <tableColumn id="5" xr3:uid="{00000000-0010-0000-4000-000005000000}" name="Column23" dataDxfId="1356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36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383" totalsRowDxfId="138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81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8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361" totalsRowDxfId="1382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358" totalsRowDxfId="1382"/>
    <tableColumn id="6" xr3:uid="{00000000-0010-0000-4200-000006000000}" name="بدل الوجبة" dataDxfId="1359" totalsRowDxfId="1382"/>
    <tableColumn id="11" xr3:uid="{00000000-0010-0000-4200-00000B000000}" name="موقع العمل" dataDxfId="1356" totalsRowDxfId="1382">
      <calculatedColumnFormula>تسعير!$T$63</calculatedColumnFormula>
    </tableColumn>
    <tableColumn id="10" xr3:uid="{00000000-0010-0000-4200-00000A000000}" name="شيفت العمل" dataDxfId="1345" totalsRowDxfId="1382"/>
    <tableColumn id="12" xr3:uid="{00000000-0010-0000-4200-00000C000000}" name="Column12" totalsRowFunction="sum" dataDxfId="135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382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35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356"/>
    <tableColumn id="4" xr3:uid="{00000000-0010-0000-4300-000004000000}" name="Column22" dataDxfId="1356"/>
    <tableColumn id="5" xr3:uid="{00000000-0010-0000-4300-000005000000}" name="Column23" dataDxfId="1356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36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345" totalsRowDxfId="1346"/>
    <tableColumn id="2" xr3:uid="{00000000-0010-0000-4400-000002000000}" name="عدد" dataDxfId="1347" totalsRowDxfId="1346"/>
    <tableColumn id="3" xr3:uid="{00000000-0010-0000-4400-000003000000}" name="بيان" totalsRowLabel="Total" dataDxfId="1345" totalsRowDxfId="1346"/>
    <tableColumn id="11" xr3:uid="{00000000-0010-0000-4400-00000B000000}" name="Column2" dataDxfId="1345" totalsRowDxfId="1346"/>
    <tableColumn id="10" xr3:uid="{00000000-0010-0000-4400-00000A000000}" name="Column1" dataDxfId="1345" totalsRowDxfId="1346"/>
    <tableColumn id="12" xr3:uid="{00000000-0010-0000-4400-00000C000000}" name="Column12" dataDxfId="1345" totalsRowDxfId="1346"/>
    <tableColumn id="4" xr3:uid="{00000000-0010-0000-4400-000004000000}" name="الوحده" totalsRowLabel="total" dataDxfId="1345" totalsRowDxfId="1346"/>
    <tableColumn id="5" xr3:uid="{00000000-0010-0000-4400-000005000000}" name="الوزن" dataDxfId="1345" totalsRowDxfId="1346"/>
    <tableColumn id="6" xr3:uid="{00000000-0010-0000-4400-000006000000}" name="سعر الكيلو" dataDxfId="1345" totalsRowDxfId="1346"/>
    <tableColumn id="7" xr3:uid="{00000000-0010-0000-4400-000007000000}" name="سعر الشبك " dataDxfId="1348" totalsRowDxfId="1349">
      <calculatedColumnFormula>Sheet2!B6</calculatedColumnFormula>
    </tableColumn>
    <tableColumn id="8" xr3:uid="{00000000-0010-0000-4400-000008000000}" name="اجمالي" totalsRowFunction="sum" dataDxfId="1350" totalsRowDxfId="1351">
      <calculatedColumnFormula>M28*U28</calculatedColumnFormula>
    </tableColumn>
    <tableColumn id="9" xr3:uid="{00000000-0010-0000-4400-000009000000}" name="%" totalsRowFunction="custom" totalsRowDxfId="1352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345"/>
    <tableColumn id="2" xr3:uid="{00000000-0010-0000-0600-000002000000}" name="عدد" dataDxfId="1345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345"/>
    <tableColumn id="11" xr3:uid="{00000000-0010-0000-0600-00000B000000}" name="Column2" dataDxfId="1345"/>
    <tableColumn id="10" xr3:uid="{00000000-0010-0000-0600-00000A000000}" name="Column1" dataDxfId="1345"/>
    <tableColumn id="12" xr3:uid="{00000000-0010-0000-0600-00000C000000}" name="Column12" totalsRowFunction="sum" dataDxfId="1347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345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347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345" totalsRowDxfId="1346"/>
    <tableColumn id="2" xr3:uid="{00000000-0010-0000-4500-000002000000}" name="عدد" dataDxfId="1347" totalsRowDxfId="1346"/>
    <tableColumn id="3" xr3:uid="{00000000-0010-0000-4500-000003000000}" name="بيان" totalsRowLabel="Total" dataDxfId="1345" totalsRowDxfId="1346"/>
    <tableColumn id="11" xr3:uid="{00000000-0010-0000-4500-00000B000000}" name="Column2" dataDxfId="1345" totalsRowDxfId="1346"/>
    <tableColumn id="10" xr3:uid="{00000000-0010-0000-4500-00000A000000}" name="Column1" dataDxfId="1345" totalsRowDxfId="1346"/>
    <tableColumn id="12" xr3:uid="{00000000-0010-0000-4500-00000C000000}" name="Column12" dataDxfId="1353" totalsRowDxfId="1354"/>
    <tableColumn id="4" xr3:uid="{00000000-0010-0000-4500-000004000000}" name="الوحده" dataDxfId="1345" totalsRowDxfId="1346"/>
    <tableColumn id="5" xr3:uid="{00000000-0010-0000-4500-000005000000}" name="الوزن" dataDxfId="1345" totalsRowDxfId="1346"/>
    <tableColumn id="6" xr3:uid="{00000000-0010-0000-4500-000006000000}" name="سعر الكيلو" dataDxfId="1345" totalsRowDxfId="1346"/>
    <tableColumn id="7" xr3:uid="{00000000-0010-0000-4500-000007000000}" name="سعر الشبك " dataDxfId="1348" totalsRowDxfId="1349">
      <calculatedColumnFormula>Sheet2!B26</calculatedColumnFormula>
    </tableColumn>
    <tableColumn id="8" xr3:uid="{00000000-0010-0000-4500-000008000000}" name="اجمالي" totalsRowFunction="sum" dataDxfId="1350" totalsRowDxfId="1351">
      <calculatedColumnFormula>M14*U14</calculatedColumnFormula>
    </tableColumn>
    <tableColumn id="9" xr3:uid="{00000000-0010-0000-4500-000009000000}" name="%" totalsRowFunction="custom" totalsRowDxfId="1352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345"/>
    <tableColumn id="2" xr3:uid="{00000000-0010-0000-4600-000002000000}" name="عدد" totalsRowFunction="count" dataDxfId="1345">
      <calculatedColumnFormula>M20*4</calculatedColumnFormula>
    </tableColumn>
    <tableColumn id="3" xr3:uid="{00000000-0010-0000-4600-000003000000}" name="بيان" totalsRowLabel="Total" dataDxfId="1345"/>
    <tableColumn id="11" xr3:uid="{00000000-0010-0000-4600-00000B000000}" name="Column2" dataDxfId="1345"/>
    <tableColumn id="10" xr3:uid="{00000000-0010-0000-4600-00000A000000}" name="Column1" dataDxfId="1345"/>
    <tableColumn id="12" xr3:uid="{00000000-0010-0000-4600-00000C000000}" name="Column12" totalsRowFunction="sum" dataDxfId="135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345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347"/>
    <tableColumn id="7" xr3:uid="{00000000-0010-0000-4600-000007000000}" name="سعر الشبك " dataDxfId="1348">
      <calculatedColumnFormula>S22*$S$2/1000</calculatedColumnFormula>
    </tableColumn>
    <tableColumn id="8" xr3:uid="{00000000-0010-0000-4600-000008000000}" name="اجمالي" totalsRowFunction="sum" dataDxfId="135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355"/>
    <tableColumn id="2" xr3:uid="{00000000-0010-0000-4700-000002000000}" name="المعدل" dataDxfId="1355"/>
    <tableColumn id="3" xr3:uid="{00000000-0010-0000-4700-000003000000}" name="الوحدة" dataDxfId="1355"/>
    <tableColumn id="4" xr3:uid="{00000000-0010-0000-4700-000004000000}" name="Column4" dataDxfId="136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355"/>
    <tableColumn id="2" xr3:uid="{00000000-0010-0000-4800-000002000000}" name="Column2" dataDxfId="1362"/>
    <tableColumn id="3" xr3:uid="{00000000-0010-0000-4800-000003000000}" name="Column3" dataDxfId="1355"/>
    <tableColumn id="4" xr3:uid="{00000000-0010-0000-4800-000004000000}" name="Column4" dataDxfId="1355"/>
    <tableColumn id="5" xr3:uid="{00000000-0010-0000-4800-000005000000}" name="Column5" dataDxfId="1355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345" totalsRowDxfId="1346"/>
    <tableColumn id="2" xr3:uid="{00000000-0010-0000-4900-000002000000}" name="عدد" dataDxfId="1361" totalsRowDxfId="1346">
      <calculatedColumnFormula>IF((تسعير!$AU$14="بالتات"),0,M49-2)</calculatedColumnFormula>
    </tableColumn>
    <tableColumn id="3" xr3:uid="{00000000-0010-0000-4900-000003000000}" name="بيان" totalsRowLabel="Total" dataDxfId="1358" totalsRowDxfId="1346"/>
    <tableColumn id="5" xr3:uid="{00000000-0010-0000-4900-000005000000}" name="اليومية / الاجرة" dataDxfId="1358" totalsRowDxfId="1346"/>
    <tableColumn id="6" xr3:uid="{00000000-0010-0000-4900-000006000000}" name="بدل الوجبة" dataDxfId="1359" totalsRowDxfId="1346"/>
    <tableColumn id="11" xr3:uid="{00000000-0010-0000-4900-00000B000000}" name="موقع العمل" dataDxfId="1356" totalsRowDxfId="1346">
      <calculatedColumnFormula>تسعير!$AT$24</calculatedColumnFormula>
    </tableColumn>
    <tableColumn id="10" xr3:uid="{00000000-0010-0000-4900-00000A000000}" name="شيفت العمل" dataDxfId="1345" totalsRowDxfId="1346"/>
    <tableColumn id="12" xr3:uid="{00000000-0010-0000-4900-00000C000000}" name="Column12" totalsRowFunction="sum" dataDxfId="1353" totalsRowDxfId="135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367" totalsRowDxfId="1346"/>
    <tableColumn id="7" xr3:uid="{00000000-0010-0000-4900-000007000000}" name="اجمالي التكلفة للعامل" dataDxfId="1368" totalsRowDxfId="1349">
      <calculatedColumnFormula>Table16126776[[#This Row],[Column12]]</calculatedColumnFormula>
    </tableColumn>
    <tableColumn id="8" xr3:uid="{00000000-0010-0000-4900-000008000000}" name="اجمالي" totalsRowFunction="sum" dataDxfId="1350" totalsRowDxfId="1351">
      <calculatedColumnFormula>M52*U52</calculatedColumnFormula>
    </tableColumn>
    <tableColumn id="9" xr3:uid="{00000000-0010-0000-4900-000009000000}" name="%" totalsRowFunction="custom" totalsRowDxfId="1352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356" totalsRowDxfId="1346"/>
    <tableColumn id="2" xr3:uid="{00000000-0010-0000-4A00-000002000000}" name="عدد" dataDxfId="1361" totalsRowDxfId="1346">
      <calculatedColumnFormula>IF((Q63="الاسكندرية"),0.25,0.1)</calculatedColumnFormula>
    </tableColumn>
    <tableColumn id="3" xr3:uid="{00000000-0010-0000-4A00-000003000000}" name="بيان" totalsRowLabel="Total" dataDxfId="1356" totalsRowDxfId="1346"/>
    <tableColumn id="11" xr3:uid="{00000000-0010-0000-4A00-00000B000000}" name="Column2" dataDxfId="1356" totalsRowDxfId="1346"/>
    <tableColumn id="10" xr3:uid="{00000000-0010-0000-4A00-00000A000000}" name="Column1" dataDxfId="1356" totalsRowDxfId="1346"/>
    <tableColumn id="12" xr3:uid="{00000000-0010-0000-4A00-00000C000000}" name="Column12" totalsRowFunction="sum" dataDxfId="1371" totalsRowDxfId="1354"/>
    <tableColumn id="4" xr3:uid="{00000000-0010-0000-4A00-000004000000}" name="الوحده" dataDxfId="1357" totalsRowDxfId="1346"/>
    <tableColumn id="5" xr3:uid="{00000000-0010-0000-4A00-000005000000}" name="الوزن" dataDxfId="1356" totalsRowDxfId="1346"/>
    <tableColumn id="6" xr3:uid="{00000000-0010-0000-4A00-000006000000}" name="سعر الكيلو" dataDxfId="1356" totalsRowDxfId="1346"/>
    <tableColumn id="7" xr3:uid="{00000000-0010-0000-4A00-000007000000}" name="سعر الشبك " dataDxfId="1366" totalsRowDxfId="1349">
      <calculatedColumnFormula>Table80102114[[#Totals],[price]]</calculatedColumnFormula>
    </tableColumn>
    <tableColumn id="8" xr3:uid="{00000000-0010-0000-4A00-000008000000}" name="اجمالي" totalsRowFunction="sum" dataDxfId="1350" totalsRowDxfId="1351">
      <calculatedColumnFormula>M47*Table16136877[[#This Row],[سعر الشبك ]]</calculatedColumnFormula>
    </tableColumn>
    <tableColumn id="9" xr3:uid="{00000000-0010-0000-4A00-000009000000}" name="%" totalsRowFunction="custom" totalsRowDxfId="1352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355"/>
    <tableColumn id="2" xr3:uid="{00000000-0010-0000-4B00-000002000000}" name="خارجي" dataDxfId="1355"/>
    <tableColumn id="3" xr3:uid="{00000000-0010-0000-4B00-000003000000}" name="داخلي" dataDxfId="1355"/>
    <tableColumn id="4" xr3:uid="{00000000-0010-0000-4B00-000004000000}" name="بدل الوجبة" dataDxfId="1355"/>
    <tableColumn id="5" xr3:uid="{00000000-0010-0000-4B00-000005000000}" name="دبابة" dataDxfId="1355"/>
    <tableColumn id="6" xr3:uid="{00000000-0010-0000-4B00-000006000000}" name="جامبو" dataDxfId="1355"/>
    <tableColumn id="7" xr3:uid="{00000000-0010-0000-4B00-000007000000}" name="الاقامة" dataDxfId="1355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356"/>
    <tableColumn id="4" xr3:uid="{00000000-0010-0000-4C00-000004000000}" name="Column22" dataDxfId="1356"/>
    <tableColumn id="5" xr3:uid="{00000000-0010-0000-4C00-000005000000}" name="Column23" dataDxfId="1356"/>
    <tableColumn id="3" xr3:uid="{00000000-0010-0000-4C00-000003000000}" name="Column3" dataDxfId="136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36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345" totalsRowDxfId="1346"/>
    <tableColumn id="2" xr3:uid="{00000000-0010-0000-4D00-000002000000}" name="عدد" dataDxfId="1345" totalsRowDxfId="1346"/>
    <tableColumn id="3" xr3:uid="{00000000-0010-0000-4D00-000003000000}" name="بيان" totalsRowLabel="Total" dataDxfId="1345" totalsRowDxfId="1346"/>
    <tableColumn id="11" xr3:uid="{00000000-0010-0000-4D00-00000B000000}" name="Column2" dataDxfId="1345" totalsRowDxfId="1346"/>
    <tableColumn id="10" xr3:uid="{00000000-0010-0000-4D00-00000A000000}" name="Column1" dataDxfId="1345" totalsRowDxfId="1346"/>
    <tableColumn id="12" xr3:uid="{00000000-0010-0000-4D00-00000C000000}" name="المسطح" totalsRowFunction="sum" dataDxfId="1353" totalsRowDxfId="135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345" totalsRowDxfId="1346"/>
    <tableColumn id="5" xr3:uid="{00000000-0010-0000-4D00-000005000000}" name="الوزن" totalsRowFunction="custom" totalsRowDxfId="1346">
      <totalsRowFormula>(S6*M6)+(S7*M7)+(M8*S8)+(S9*M9)</totalsRowFormula>
    </tableColumn>
    <tableColumn id="6" xr3:uid="{00000000-0010-0000-4D00-000006000000}" name="اجمالي المسطح" totalsRowFunction="sum" dataDxfId="1347" totalsRowDxfId="1346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349">
      <calculatedColumnFormula>S6*$S$2/1000</calculatedColumnFormula>
    </tableColumn>
    <tableColumn id="8" xr3:uid="{00000000-0010-0000-4D00-000008000000}" name="اجمالي" totalsRowFunction="sum" dataDxfId="1350" totalsRowDxfId="1351">
      <calculatedColumnFormula>M6*U6</calculatedColumnFormula>
    </tableColumn>
    <tableColumn id="9" xr3:uid="{00000000-0010-0000-4D00-000009000000}" name="%" totalsRowFunction="custom" totalsRowDxfId="1352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345" totalsRowDxfId="1346"/>
    <tableColumn id="2" xr3:uid="{00000000-0010-0000-4E00-000002000000}" name="عدد" dataDxfId="1347" totalsRowDxfId="1346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345" totalsRowDxfId="1346"/>
    <tableColumn id="11" xr3:uid="{00000000-0010-0000-4E00-00000B000000}" name="Column2" dataDxfId="1345" totalsRowDxfId="1346"/>
    <tableColumn id="10" xr3:uid="{00000000-0010-0000-4E00-00000A000000}" name="Column1" dataDxfId="1345" totalsRowDxfId="1346"/>
    <tableColumn id="12" xr3:uid="{00000000-0010-0000-4E00-00000C000000}" name="Column12" dataDxfId="1345" totalsRowDxfId="1346"/>
    <tableColumn id="4" xr3:uid="{00000000-0010-0000-4E00-000004000000}" name="الوحده" totalsRowLabel="total" dataDxfId="1345" totalsRowDxfId="1346"/>
    <tableColumn id="5" xr3:uid="{00000000-0010-0000-4E00-000005000000}" name="الوزن" dataDxfId="1345" totalsRowDxfId="1346"/>
    <tableColumn id="6" xr3:uid="{00000000-0010-0000-4E00-000006000000}" name="سعر الكيلو" dataDxfId="1345" totalsRowDxfId="1346"/>
    <tableColumn id="7" xr3:uid="{00000000-0010-0000-4E00-000007000000}" name="سعر الشبك " dataDxfId="1348" totalsRowDxfId="1349">
      <calculatedColumnFormula>Sheet2!B6</calculatedColumnFormula>
    </tableColumn>
    <tableColumn id="8" xr3:uid="{00000000-0010-0000-4E00-000008000000}" name="اجمالي" totalsRowFunction="sum" dataDxfId="1350" totalsRowDxfId="1351">
      <calculatedColumnFormula>M99*U100</calculatedColumnFormula>
    </tableColumn>
    <tableColumn id="9" xr3:uid="{00000000-0010-0000-4E00-000009000000}" name="%" totalsRowFunction="custom" totalsRowDxfId="1352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345" totalsRowDxfId="1346"/>
    <tableColumn id="2" xr3:uid="{00000000-0010-0000-0700-000002000000}" name="عدد" dataDxfId="1347" totalsRowDxfId="1346"/>
    <tableColumn id="3" xr3:uid="{00000000-0010-0000-0700-000003000000}" name="بيان" totalsRowLabel="Total" dataDxfId="1345" totalsRowDxfId="1346"/>
    <tableColumn id="11" xr3:uid="{00000000-0010-0000-0700-00000B000000}" name="Column2" dataDxfId="1345" totalsRowDxfId="1346"/>
    <tableColumn id="10" xr3:uid="{00000000-0010-0000-0700-00000A000000}" name="Column1" dataDxfId="1345" totalsRowDxfId="1346"/>
    <tableColumn id="12" xr3:uid="{00000000-0010-0000-0700-00000C000000}" name="Column12" dataDxfId="1353" totalsRowDxfId="1354"/>
    <tableColumn id="4" xr3:uid="{00000000-0010-0000-0700-000004000000}" name="الوحده" dataDxfId="1345" totalsRowDxfId="1346"/>
    <tableColumn id="5" xr3:uid="{00000000-0010-0000-0700-000005000000}" name="الوزن" dataDxfId="1345" totalsRowDxfId="1346"/>
    <tableColumn id="6" xr3:uid="{00000000-0010-0000-0700-000006000000}" name="سعر الكيلو" dataDxfId="1345" totalsRowDxfId="1346"/>
    <tableColumn id="7" xr3:uid="{00000000-0010-0000-0700-000007000000}" name="سعر الشبك " dataDxfId="1348" totalsRowDxfId="1349">
      <calculatedColumnFormula>Sheet2!B22</calculatedColumnFormula>
    </tableColumn>
    <tableColumn id="8" xr3:uid="{00000000-0010-0000-0700-000008000000}" name="اجمالي" totalsRowFunction="sum" dataDxfId="1350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345" totalsRowDxfId="1346"/>
    <tableColumn id="2" xr3:uid="{00000000-0010-0000-4F00-000002000000}" name="عدد" dataDxfId="1347" totalsRowDxfId="1346">
      <calculatedColumnFormula>IF((I70="بالتات"),0,4)</calculatedColumnFormula>
    </tableColumn>
    <tableColumn id="3" xr3:uid="{00000000-0010-0000-4F00-000003000000}" name="بيان" totalsRowLabel="Total" dataDxfId="1345" totalsRowDxfId="1346"/>
    <tableColumn id="11" xr3:uid="{00000000-0010-0000-4F00-00000B000000}" name="Column2" dataDxfId="1345" totalsRowDxfId="1346"/>
    <tableColumn id="10" xr3:uid="{00000000-0010-0000-4F00-00000A000000}" name="Column1" dataDxfId="1345" totalsRowDxfId="1346"/>
    <tableColumn id="12" xr3:uid="{00000000-0010-0000-4F00-00000C000000}" name="Column12" dataDxfId="1353" totalsRowDxfId="1354"/>
    <tableColumn id="4" xr3:uid="{00000000-0010-0000-4F00-000004000000}" name="الوحده" dataDxfId="1345" totalsRowDxfId="1346"/>
    <tableColumn id="5" xr3:uid="{00000000-0010-0000-4F00-000005000000}" name="الوزن" dataDxfId="1345" totalsRowDxfId="1346"/>
    <tableColumn id="6" xr3:uid="{00000000-0010-0000-4F00-000006000000}" name="سعر الكيلو" dataDxfId="1345" totalsRowDxfId="1346"/>
    <tableColumn id="7" xr3:uid="{00000000-0010-0000-4F00-000007000000}" name="سعر الشبك " dataDxfId="1348" totalsRowDxfId="1349">
      <calculatedColumnFormula>Sheet2!B26</calculatedColumnFormula>
    </tableColumn>
    <tableColumn id="8" xr3:uid="{00000000-0010-0000-4F00-000008000000}" name="اجمالي" totalsRowFunction="sum" dataDxfId="1350" totalsRowDxfId="1351">
      <calculatedColumnFormula>M85*U85</calculatedColumnFormula>
    </tableColumn>
    <tableColumn id="9" xr3:uid="{00000000-0010-0000-4F00-000009000000}" name="%" totalsRowFunction="custom" totalsRowDxfId="1352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345"/>
    <tableColumn id="2" xr3:uid="{00000000-0010-0000-5000-000002000000}" name="عدد" totalsRowFunction="sum" dataDxfId="1345">
      <calculatedColumnFormula>M91*4</calculatedColumnFormula>
    </tableColumn>
    <tableColumn id="3" xr3:uid="{00000000-0010-0000-5000-000003000000}" name="بيان" totalsRowLabel="Total" dataDxfId="1345"/>
    <tableColumn id="11" xr3:uid="{00000000-0010-0000-5000-00000B000000}" name="Column2" dataDxfId="1345"/>
    <tableColumn id="10" xr3:uid="{00000000-0010-0000-5000-00000A000000}" name="Column1" dataDxfId="1345"/>
    <tableColumn id="12" xr3:uid="{00000000-0010-0000-5000-00000C000000}" name="Column12" totalsRowFunction="sum" dataDxfId="135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345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347"/>
    <tableColumn id="7" xr3:uid="{00000000-0010-0000-5000-000007000000}" name="سعر الشبك " dataDxfId="1348">
      <calculatedColumnFormula>S93*$S$2/1000</calculatedColumnFormula>
    </tableColumn>
    <tableColumn id="8" xr3:uid="{00000000-0010-0000-5000-000008000000}" name="اجمالي" totalsRowFunction="sum" dataDxfId="135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355"/>
    <tableColumn id="2" xr3:uid="{00000000-0010-0000-5100-000002000000}" name="المعدل" dataDxfId="1355"/>
    <tableColumn id="3" xr3:uid="{00000000-0010-0000-5100-000003000000}" name="الوحدة" dataDxfId="1355"/>
    <tableColumn id="4" xr3:uid="{00000000-0010-0000-5100-000004000000}" name="Column4" dataDxfId="1362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355"/>
    <tableColumn id="2" xr3:uid="{00000000-0010-0000-5200-000002000000}" name="Column2" dataDxfId="1362"/>
    <tableColumn id="3" xr3:uid="{00000000-0010-0000-5200-000003000000}" name="Column3" dataDxfId="1355"/>
    <tableColumn id="4" xr3:uid="{00000000-0010-0000-5200-000004000000}" name="Column4" dataDxfId="1355"/>
    <tableColumn id="5" xr3:uid="{00000000-0010-0000-5200-000005000000}" name="Column5" dataDxfId="1355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345" totalsRowDxfId="1346"/>
    <tableColumn id="2" xr3:uid="{00000000-0010-0000-5300-000002000000}" name="عدد" dataDxfId="1361" totalsRowDxfId="1346">
      <calculatedColumnFormula>IF((تسعير!$AU$14="بالتات"),0,M120-2)</calculatedColumnFormula>
    </tableColumn>
    <tableColumn id="3" xr3:uid="{00000000-0010-0000-5300-000003000000}" name="بيان" totalsRowLabel="Total" dataDxfId="1358" totalsRowDxfId="1346"/>
    <tableColumn id="5" xr3:uid="{00000000-0010-0000-5300-000005000000}" name="اليومية / الاجرة" dataDxfId="1358" totalsRowDxfId="1346"/>
    <tableColumn id="6" xr3:uid="{00000000-0010-0000-5300-000006000000}" name="بدل الوجبة" dataDxfId="1359" totalsRowDxfId="1346"/>
    <tableColumn id="11" xr3:uid="{00000000-0010-0000-5300-00000B000000}" name="موقع العمل" dataDxfId="1356" totalsRowDxfId="1346">
      <calculatedColumnFormula>تسعير!$AT$44</calculatedColumnFormula>
    </tableColumn>
    <tableColumn id="10" xr3:uid="{00000000-0010-0000-5300-00000A000000}" name="شيفت العمل" dataDxfId="1345" totalsRowDxfId="1346"/>
    <tableColumn id="12" xr3:uid="{00000000-0010-0000-5300-00000C000000}" name="Column12" totalsRowFunction="sum" dataDxfId="1353" totalsRowDxfId="135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367" totalsRowDxfId="1346"/>
    <tableColumn id="7" xr3:uid="{00000000-0010-0000-5300-000007000000}" name="اجمالي التكلفة للعامل" dataDxfId="1368" totalsRowDxfId="1349">
      <calculatedColumnFormula>Table1612677697[[#This Row],[Column12]]</calculatedColumnFormula>
    </tableColumn>
    <tableColumn id="8" xr3:uid="{00000000-0010-0000-5300-000008000000}" name="اجمالي" totalsRowFunction="sum" dataDxfId="1350" totalsRowDxfId="1351">
      <calculatedColumnFormula>M123*U123</calculatedColumnFormula>
    </tableColumn>
    <tableColumn id="9" xr3:uid="{00000000-0010-0000-5300-000009000000}" name="%" totalsRowFunction="custom" totalsRowDxfId="1352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356" totalsRowDxfId="1346"/>
    <tableColumn id="2" xr3:uid="{00000000-0010-0000-5400-000002000000}" name="عدد" dataDxfId="1361" totalsRowDxfId="1346">
      <calculatedColumnFormula>IF((Q134="الاسكندرية"),0.25,0.1)</calculatedColumnFormula>
    </tableColumn>
    <tableColumn id="3" xr3:uid="{00000000-0010-0000-5400-000003000000}" name="بيان" totalsRowLabel="Total" dataDxfId="1356" totalsRowDxfId="1346"/>
    <tableColumn id="11" xr3:uid="{00000000-0010-0000-5400-00000B000000}" name="Column2" dataDxfId="1356" totalsRowDxfId="1346"/>
    <tableColumn id="10" xr3:uid="{00000000-0010-0000-5400-00000A000000}" name="Column1" dataDxfId="1356" totalsRowDxfId="1346"/>
    <tableColumn id="12" xr3:uid="{00000000-0010-0000-5400-00000C000000}" name="Column12" totalsRowFunction="sum" dataDxfId="1371" totalsRowDxfId="1354"/>
    <tableColumn id="4" xr3:uid="{00000000-0010-0000-5400-000004000000}" name="الوحده" dataDxfId="1357" totalsRowDxfId="1346"/>
    <tableColumn id="5" xr3:uid="{00000000-0010-0000-5400-000005000000}" name="الوزن" dataDxfId="1356" totalsRowDxfId="1346"/>
    <tableColumn id="6" xr3:uid="{00000000-0010-0000-5400-000006000000}" name="سعر الكيلو" dataDxfId="1356" totalsRowDxfId="1346"/>
    <tableColumn id="7" xr3:uid="{00000000-0010-0000-5400-000007000000}" name="سعر الشبك " dataDxfId="1366" totalsRowDxfId="1349">
      <calculatedColumnFormula>F96</calculatedColumnFormula>
    </tableColumn>
    <tableColumn id="8" xr3:uid="{00000000-0010-0000-5400-000008000000}" name="اجمالي" totalsRowFunction="sum" dataDxfId="1350" totalsRowDxfId="1351">
      <calculatedColumnFormula>M118*Table1613687798[[#This Row],[سعر الشبك ]]</calculatedColumnFormula>
    </tableColumn>
    <tableColumn id="9" xr3:uid="{00000000-0010-0000-5400-000009000000}" name="%" totalsRowFunction="custom" totalsRowDxfId="1352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355"/>
    <tableColumn id="2" xr3:uid="{00000000-0010-0000-5500-000002000000}" name="خارجي" dataDxfId="1355"/>
    <tableColumn id="3" xr3:uid="{00000000-0010-0000-5500-000003000000}" name="داخلي" dataDxfId="1355"/>
    <tableColumn id="4" xr3:uid="{00000000-0010-0000-5500-000004000000}" name="بدل الوجبة" dataDxfId="1355"/>
    <tableColumn id="5" xr3:uid="{00000000-0010-0000-5500-000005000000}" name="دبابة" dataDxfId="1355"/>
    <tableColumn id="6" xr3:uid="{00000000-0010-0000-5500-000006000000}" name="جامبو" dataDxfId="1355"/>
    <tableColumn id="7" xr3:uid="{00000000-0010-0000-5500-000007000000}" name="الاقامة" dataDxfId="1355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356"/>
    <tableColumn id="4" xr3:uid="{00000000-0010-0000-5600-000004000000}" name="Column22" dataDxfId="1356"/>
    <tableColumn id="5" xr3:uid="{00000000-0010-0000-5600-000005000000}" name="Column23" dataDxfId="1356"/>
    <tableColumn id="3" xr3:uid="{00000000-0010-0000-5600-000003000000}" name="Column3" dataDxfId="136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36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345" totalsRowDxfId="1346"/>
    <tableColumn id="2" xr3:uid="{00000000-0010-0000-5700-000002000000}" name="عدد" dataDxfId="1345" totalsRowDxfId="1346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345" totalsRowDxfId="1346"/>
    <tableColumn id="11" xr3:uid="{00000000-0010-0000-5700-00000B000000}" name="Column2" dataDxfId="1345" totalsRowDxfId="1346"/>
    <tableColumn id="10" xr3:uid="{00000000-0010-0000-5700-00000A000000}" name="Column1" dataDxfId="1345" totalsRowDxfId="1346"/>
    <tableColumn id="12" xr3:uid="{00000000-0010-0000-5700-00000C000000}" name="المسطح" totalsRowFunction="sum" dataDxfId="1353" totalsRowDxfId="135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345" totalsRowDxfId="1346"/>
    <tableColumn id="5" xr3:uid="{00000000-0010-0000-5700-000005000000}" name="الوزن" totalsRowFunction="custom" totalsRowDxfId="1346">
      <totalsRowFormula>(S77*M77)+(S78*M78)+(M79*S79)+(S80*M80)</totalsRowFormula>
    </tableColumn>
    <tableColumn id="6" xr3:uid="{00000000-0010-0000-5700-000006000000}" name="اجمالي المسطح" totalsRowFunction="sum" dataDxfId="1347" totalsRowDxfId="1346">
      <calculatedColumnFormula>Table15880101[[#This Row],[المسطح]]*Table15880101[[#This Row],[عدد]]</calculatedColumnFormula>
    </tableColumn>
    <tableColumn id="7" xr3:uid="{00000000-0010-0000-5700-000007000000}" name="سعر الشبك " dataDxfId="1374" totalsRowDxfId="1349">
      <calculatedColumnFormula>S77*$S$2/1000</calculatedColumnFormula>
    </tableColumn>
    <tableColumn id="8" xr3:uid="{00000000-0010-0000-5700-000008000000}" name="اجمالي" totalsRowFunction="sum" dataDxfId="1350" totalsRowDxfId="1351">
      <calculatedColumnFormula>M77*U77</calculatedColumnFormula>
    </tableColumn>
    <tableColumn id="9" xr3:uid="{00000000-0010-0000-5700-000009000000}" name="%" totalsRowFunction="custom" totalsRowDxfId="1352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345" totalsRowDxfId="1346"/>
    <tableColumn id="2" xr3:uid="{00000000-0010-0000-5800-000002000000}" name="عدد" dataDxfId="1347" totalsRowDxfId="1346"/>
    <tableColumn id="3" xr3:uid="{00000000-0010-0000-5800-000003000000}" name="بيان" totalsRowLabel="Total" dataDxfId="1345" totalsRowDxfId="1346"/>
    <tableColumn id="11" xr3:uid="{00000000-0010-0000-5800-00000B000000}" name="Column2" dataDxfId="1345" totalsRowDxfId="1346"/>
    <tableColumn id="10" xr3:uid="{00000000-0010-0000-5800-00000A000000}" name="Column1" dataDxfId="1345" totalsRowDxfId="1346"/>
    <tableColumn id="12" xr3:uid="{00000000-0010-0000-5800-00000C000000}" name="Column12" dataDxfId="1345" totalsRowDxfId="1346"/>
    <tableColumn id="4" xr3:uid="{00000000-0010-0000-5800-000004000000}" name="الوحده" totalsRowLabel="total" dataDxfId="1345" totalsRowDxfId="1346"/>
    <tableColumn id="5" xr3:uid="{00000000-0010-0000-5800-000005000000}" name="الوزن" dataDxfId="1345" totalsRowDxfId="1346"/>
    <tableColumn id="6" xr3:uid="{00000000-0010-0000-5800-000006000000}" name="سعر الكيلو" dataDxfId="1345" totalsRowDxfId="1346"/>
    <tableColumn id="7" xr3:uid="{00000000-0010-0000-5800-000007000000}" name="سعر الشبك " dataDxfId="1348" totalsRowDxfId="1349">
      <calculatedColumnFormula>Sheet2!AW6</calculatedColumnFormula>
    </tableColumn>
    <tableColumn id="8" xr3:uid="{00000000-0010-0000-5800-000008000000}" name="اجمالي" totalsRowFunction="sum" dataDxfId="1350" totalsRowDxfId="1351">
      <calculatedColumnFormula>BH28*BP28</calculatedColumnFormula>
    </tableColumn>
    <tableColumn id="9" xr3:uid="{00000000-0010-0000-5800-000009000000}" name="%" totalsRowFunction="custom" totalsRowDxfId="1352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345" totalsRowDxfId="1346"/>
    <tableColumn id="2" xr3:uid="{00000000-0010-0000-0800-000002000000}" name="عدد" totalsRowFunction="count" dataDxfId="1345" totalsRowDxfId="1346">
      <calculatedColumnFormula>B29*4</calculatedColumnFormula>
    </tableColumn>
    <tableColumn id="3" xr3:uid="{00000000-0010-0000-0800-000003000000}" name="بيان" totalsRowLabel="Total" dataDxfId="1345" totalsRowDxfId="1346"/>
    <tableColumn id="11" xr3:uid="{00000000-0010-0000-0800-00000B000000}" name="Column2" dataDxfId="1345" totalsRowDxfId="1346"/>
    <tableColumn id="10" xr3:uid="{00000000-0010-0000-0800-00000A000000}" name="Column1" dataDxfId="1345" totalsRowDxfId="1346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345" totalsRowDxfId="1346"/>
    <tableColumn id="5" xr3:uid="{00000000-0010-0000-0800-000005000000}" name="الوزن" totalsRowFunction="custom" totalsRowDxfId="1346">
      <totalsRowFormula>H30*B30+H31*B31</totalsRowFormula>
    </tableColumn>
    <tableColumn id="6" xr3:uid="{00000000-0010-0000-0800-000006000000}" name="Column3" dataDxfId="1347" totalsRowDxfId="1346"/>
    <tableColumn id="7" xr3:uid="{00000000-0010-0000-0800-000007000000}" name="سعر الشبك " dataDxfId="1348" totalsRowDxfId="1349">
      <calculatedColumnFormula>H30*$H$2/1000</calculatedColumnFormula>
    </tableColumn>
    <tableColumn id="8" xr3:uid="{00000000-0010-0000-0800-000008000000}" name="اجمالي" totalsRowFunction="sum" dataDxfId="1350" totalsRowDxfId="1351">
      <calculatedColumnFormula>B30*J30</calculatedColumnFormula>
    </tableColumn>
    <tableColumn id="9" xr3:uid="{00000000-0010-0000-0800-000009000000}" name="%" totalsRowFunction="custom" totalsRowDxfId="135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345" totalsRowDxfId="1346"/>
    <tableColumn id="2" xr3:uid="{00000000-0010-0000-5900-000002000000}" name="عدد" dataDxfId="1347" totalsRowDxfId="1346"/>
    <tableColumn id="3" xr3:uid="{00000000-0010-0000-5900-000003000000}" name="بيان" totalsRowLabel="Total" dataDxfId="1345" totalsRowDxfId="1346"/>
    <tableColumn id="11" xr3:uid="{00000000-0010-0000-5900-00000B000000}" name="Column2" dataDxfId="1345" totalsRowDxfId="1346"/>
    <tableColumn id="10" xr3:uid="{00000000-0010-0000-5900-00000A000000}" name="Column1" dataDxfId="1345" totalsRowDxfId="1346"/>
    <tableColumn id="12" xr3:uid="{00000000-0010-0000-5900-00000C000000}" name="Column12" dataDxfId="1353" totalsRowDxfId="1354"/>
    <tableColumn id="4" xr3:uid="{00000000-0010-0000-5900-000004000000}" name="الوحده" dataDxfId="1345" totalsRowDxfId="1346"/>
    <tableColumn id="5" xr3:uid="{00000000-0010-0000-5900-000005000000}" name="الوزن" dataDxfId="1345" totalsRowDxfId="1346"/>
    <tableColumn id="6" xr3:uid="{00000000-0010-0000-5900-000006000000}" name="سعر الكيلو" dataDxfId="1345" totalsRowDxfId="1346"/>
    <tableColumn id="7" xr3:uid="{00000000-0010-0000-5900-000007000000}" name="سعر الشبك " dataDxfId="1348" totalsRowDxfId="1349">
      <calculatedColumnFormula>Sheet2!AW26</calculatedColumnFormula>
    </tableColumn>
    <tableColumn id="8" xr3:uid="{00000000-0010-0000-5900-000008000000}" name="اجمالي" totalsRowFunction="sum" dataDxfId="1350" totalsRowDxfId="1351">
      <calculatedColumnFormula>BH14*BP14</calculatedColumnFormula>
    </tableColumn>
    <tableColumn id="9" xr3:uid="{00000000-0010-0000-5900-000009000000}" name="%" totalsRowFunction="custom" totalsRowDxfId="1352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345"/>
    <tableColumn id="2" xr3:uid="{00000000-0010-0000-5A00-000002000000}" name="عدد" totalsRowFunction="count" dataDxfId="1345">
      <calculatedColumnFormula>BH20*4</calculatedColumnFormula>
    </tableColumn>
    <tableColumn id="3" xr3:uid="{00000000-0010-0000-5A00-000003000000}" name="بيان" totalsRowLabel="Total" dataDxfId="1345"/>
    <tableColumn id="11" xr3:uid="{00000000-0010-0000-5A00-00000B000000}" name="Column2" dataDxfId="1345"/>
    <tableColumn id="10" xr3:uid="{00000000-0010-0000-5A00-00000A000000}" name="Column1" dataDxfId="1345"/>
    <tableColumn id="12" xr3:uid="{00000000-0010-0000-5A00-00000C000000}" name="Column12" totalsRowFunction="sum" dataDxfId="135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345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347"/>
    <tableColumn id="7" xr3:uid="{00000000-0010-0000-5A00-000007000000}" name="سعر الشبك " dataDxfId="1348">
      <calculatedColumnFormula>BN22*$S$2/1000</calculatedColumnFormula>
    </tableColumn>
    <tableColumn id="8" xr3:uid="{00000000-0010-0000-5A00-000008000000}" name="اجمالي" totalsRowFunction="sum" dataDxfId="135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355"/>
    <tableColumn id="2" xr3:uid="{00000000-0010-0000-5B00-000002000000}" name="المعدل" dataDxfId="1355"/>
    <tableColumn id="3" xr3:uid="{00000000-0010-0000-5B00-000003000000}" name="الوحدة" dataDxfId="1355"/>
    <tableColumn id="4" xr3:uid="{00000000-0010-0000-5B00-000004000000}" name="Column4" dataDxfId="1362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355"/>
    <tableColumn id="2" xr3:uid="{00000000-0010-0000-5C00-000002000000}" name="Column2" dataDxfId="1362"/>
    <tableColumn id="3" xr3:uid="{00000000-0010-0000-5C00-000003000000}" name="Column3" dataDxfId="1355"/>
    <tableColumn id="4" xr3:uid="{00000000-0010-0000-5C00-000004000000}" name="Column4" dataDxfId="1355"/>
    <tableColumn id="5" xr3:uid="{00000000-0010-0000-5C00-000005000000}" name="Column5" dataDxfId="1355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345"/>
    <tableColumn id="2" xr3:uid="{00000000-0010-0000-5D00-000002000000}" name="عدد" dataDxfId="1361">
      <calculatedColumnFormula>IF((تسعير!$AU$14="بالتات"),0,BH48-2)</calculatedColumnFormula>
    </tableColumn>
    <tableColumn id="3" xr3:uid="{00000000-0010-0000-5D00-000003000000}" name="بيان" totalsRowLabel="Total" dataDxfId="1358"/>
    <tableColumn id="5" xr3:uid="{00000000-0010-0000-5D00-000005000000}" name="اليومية / الاجرة" dataDxfId="1358"/>
    <tableColumn id="6" xr3:uid="{00000000-0010-0000-5D00-000006000000}" name="بدل الوجبة" dataDxfId="1359"/>
    <tableColumn id="11" xr3:uid="{00000000-0010-0000-5D00-00000B000000}" name="موقع العمل" dataDxfId="1356">
      <calculatedColumnFormula>تسعير!$AT$44</calculatedColumnFormula>
    </tableColumn>
    <tableColumn id="10" xr3:uid="{00000000-0010-0000-5D00-00000A000000}" name="شيفت العمل" dataDxfId="1345"/>
    <tableColumn id="12" xr3:uid="{00000000-0010-0000-5D00-00000C000000}" name="Column12" totalsRowFunction="sum" dataDxfId="135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35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356"/>
    <tableColumn id="2" xr3:uid="{00000000-0010-0000-5E00-000002000000}" name="عدد" dataDxfId="1361">
      <calculatedColumnFormula>IF((BL62="الاسكندرية"),0.25,0.1)</calculatedColumnFormula>
    </tableColumn>
    <tableColumn id="3" xr3:uid="{00000000-0010-0000-5E00-000003000000}" name="بيان" totalsRowLabel="Total" dataDxfId="1356"/>
    <tableColumn id="11" xr3:uid="{00000000-0010-0000-5E00-00000B000000}" name="Column2" dataDxfId="1356"/>
    <tableColumn id="10" xr3:uid="{00000000-0010-0000-5E00-00000A000000}" name="Column1" dataDxfId="1356"/>
    <tableColumn id="12" xr3:uid="{00000000-0010-0000-5E00-00000C000000}" name="Column12" totalsRowFunction="sum" dataDxfId="1371"/>
    <tableColumn id="4" xr3:uid="{00000000-0010-0000-5E00-000004000000}" name="الوحده" dataDxfId="1357"/>
    <tableColumn id="5" xr3:uid="{00000000-0010-0000-5E00-000005000000}" name="الوزن" dataDxfId="1356"/>
    <tableColumn id="6" xr3:uid="{00000000-0010-0000-5E00-000006000000}" name="سعر الكيلو" dataDxfId="1356"/>
    <tableColumn id="7" xr3:uid="{00000000-0010-0000-5E00-000007000000}" name="سعر الشبك " dataDxfId="1366">
      <calculatedColumnFormula>BQ45</calculatedColumnFormula>
    </tableColumn>
    <tableColumn id="8" xr3:uid="{00000000-0010-0000-5E00-000008000000}" name="اجمالي" totalsRowFunction="sum" dataDxfId="135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355"/>
    <tableColumn id="2" xr3:uid="{00000000-0010-0000-5F00-000002000000}" name="خارجي" dataDxfId="1355"/>
    <tableColumn id="3" xr3:uid="{00000000-0010-0000-5F00-000003000000}" name="داخلي" dataDxfId="1355"/>
    <tableColumn id="4" xr3:uid="{00000000-0010-0000-5F00-000004000000}" name="بدل الوجبة" dataDxfId="1355"/>
    <tableColumn id="5" xr3:uid="{00000000-0010-0000-5F00-000005000000}" name="دبابة" dataDxfId="1355"/>
    <tableColumn id="6" xr3:uid="{00000000-0010-0000-5F00-000006000000}" name="جامبو" dataDxfId="1355"/>
    <tableColumn id="7" xr3:uid="{00000000-0010-0000-5F00-000007000000}" name="الاقامة" dataDxfId="1355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356"/>
    <tableColumn id="4" xr3:uid="{00000000-0010-0000-6000-000004000000}" name="Column22" dataDxfId="1356"/>
    <tableColumn id="5" xr3:uid="{00000000-0010-0000-6000-000005000000}" name="Column23" dataDxfId="1356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36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345" totalsRowDxfId="1346"/>
    <tableColumn id="2" xr3:uid="{00000000-0010-0000-6100-000002000000}" name="عدد" dataDxfId="1345" totalsRowDxfId="1346"/>
    <tableColumn id="3" xr3:uid="{00000000-0010-0000-6100-000003000000}" name="بيان" totalsRowLabel="Total" dataDxfId="1345" totalsRowDxfId="1346"/>
    <tableColumn id="11" xr3:uid="{00000000-0010-0000-6100-00000B000000}" name="Column2" dataDxfId="1345" totalsRowDxfId="1346"/>
    <tableColumn id="10" xr3:uid="{00000000-0010-0000-6100-00000A000000}" name="Column1" dataDxfId="1345" totalsRowDxfId="1346"/>
    <tableColumn id="12" xr3:uid="{00000000-0010-0000-6100-00000C000000}" name="المسطح" totalsRowFunction="sum" dataDxfId="1353" totalsRowDxfId="135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345" totalsRowDxfId="1346"/>
    <tableColumn id="5" xr3:uid="{00000000-0010-0000-6100-000005000000}" name="الوزن" totalsRowFunction="custom" totalsRowDxfId="1346">
      <totalsRowFormula>(BN6*BH6)+(BN7*BG7)+(BN8*BG8)+(BN9*BG9)</totalsRowFormula>
    </tableColumn>
    <tableColumn id="6" xr3:uid="{00000000-0010-0000-6100-000006000000}" name="اجمالي المسطح" totalsRowFunction="sum" dataDxfId="1347" totalsRowDxfId="1346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349">
      <calculatedColumnFormula>BN6*$S$2/1000</calculatedColumnFormula>
    </tableColumn>
    <tableColumn id="8" xr3:uid="{00000000-0010-0000-6100-000008000000}" name="اجمالي" totalsRowFunction="sum" dataDxfId="1350" totalsRowDxfId="1351">
      <calculatedColumnFormula>BH6*BP6</calculatedColumnFormula>
    </tableColumn>
    <tableColumn id="9" xr3:uid="{00000000-0010-0000-6100-000009000000}" name="%" totalsRowFunction="custom" totalsRowDxfId="1352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390" totalsRowDxfId="1391"/>
    <tableColumn id="6" xr3:uid="{00000000-0010-0000-6200-000006000000}" name="price" totalsRowFunction="sum" dataDxfId="1390" totalsRowDxfId="139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110900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1200</v>
      </c>
      <c r="D7" s="182" t="s">
        <v>162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 (2)'!B9</f>
        <v>5</v>
      </c>
    </row>
    <row r="19" ht="18" customHeight="1">
      <c r="A19" s="675" t="s">
        <v>354</v>
      </c>
      <c r="B19" s="676"/>
      <c r="C19" s="14">
        <f>'Format Φωτισμου (2)'!B12</f>
        <v>35</v>
      </c>
    </row>
    <row r="20" ht="18" customHeight="1">
      <c r="A20" s="675" t="s">
        <v>355</v>
      </c>
      <c r="B20" s="676"/>
      <c r="C20" s="14">
        <f>C19/C18</f>
        <v>7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4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344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1200</v>
      </c>
      <c r="L6" s="698"/>
      <c r="M6" s="94" t="s">
        <v>372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96</v>
      </c>
      <c r="L7" s="705"/>
      <c r="M7" s="705"/>
      <c r="N7" s="98" t="s">
        <v>374</v>
      </c>
      <c r="O7" s="99">
        <f>AA41/K7</f>
        <v>1939.3661255284062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1199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186179.148050727</v>
      </c>
      <c r="P8" s="103"/>
      <c r="Q8" s="103"/>
      <c r="R8" s="103"/>
      <c r="S8" s="103">
        <f>Sheet2!B16</f>
        <v>300</v>
      </c>
      <c r="T8" s="137">
        <f>((K8*N8)/10000)*1.2</f>
        <v>111.07535999999999</v>
      </c>
      <c r="U8" s="138">
        <f>T8*S8</f>
        <v>33322.608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4</v>
      </c>
      <c r="H11" s="716"/>
      <c r="I11" s="717">
        <f>'Format διαστασης οδηγου (2)'!F8</f>
        <v>765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4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34224.207792207824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2</v>
      </c>
      <c r="H13" s="719"/>
      <c r="I13" s="720">
        <f>IF(G13="-------","-------",L17-5)</f>
        <v>392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3578.4717607973375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24</v>
      </c>
      <c r="H14" s="719"/>
      <c r="I14" s="720">
        <f>I12</f>
        <v>398.5</v>
      </c>
      <c r="J14" s="720"/>
      <c r="K14" s="106"/>
      <c r="L14" s="109">
        <f>تسجيل2!H28</f>
        <v>12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24231.724137930931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>
        <f>IF(L11&lt;=3,"0",(L11-3)*L14)</f>
        <v>12</v>
      </c>
      <c r="H15" s="719"/>
      <c r="I15" s="720">
        <f>IF(G15="-------","---------",I13)</f>
        <v>392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12115.862068965465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400.5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397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1</v>
      </c>
      <c r="H18" s="719"/>
      <c r="I18" s="720">
        <f>IF(G18="-------","-------",L17)</f>
        <v>397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1339.0769230769279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1197.5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3</v>
      </c>
      <c r="H20" s="728"/>
      <c r="I20" s="720">
        <f>L17-7</f>
        <v>390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4752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4</v>
      </c>
      <c r="H21" s="732"/>
      <c r="I21" s="733">
        <f>(I11*2)+45</f>
        <v>1575</v>
      </c>
      <c r="J21" s="733"/>
      <c r="K21" s="106"/>
      <c r="L21" s="112">
        <f>IF(Format!E7=1,"-------",IF(Format!E7=5,"-------",تسجيل2!H30))</f>
        <v>4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96349.440050726989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4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520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4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12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8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16</v>
      </c>
      <c r="AB29" s="60">
        <f t="shared" si="10"/>
        <v>4000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48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1"/>
        <v>96</v>
      </c>
      <c r="AB30" s="60">
        <f t="shared" si="10"/>
        <v>4000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28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28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12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12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4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>
        <f>IF(L11&gt;2,(L11-2)*L14,"0")</f>
        <v>24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56507.1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186179.148050727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56">
        <f>N8</f>
        <v>772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1200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800</v>
      </c>
      <c r="D31" s="34" t="s">
        <v>483</v>
      </c>
      <c r="E31" s="36">
        <f>H34</f>
        <v>12</v>
      </c>
      <c r="F31" s="34"/>
      <c r="G31" s="34"/>
      <c r="H31" s="35"/>
      <c r="I31" s="788" t="s">
        <v>482</v>
      </c>
      <c r="J31" s="789"/>
      <c r="K31" s="36">
        <f>B19</f>
        <v>800</v>
      </c>
      <c r="L31" s="34" t="s">
        <v>483</v>
      </c>
      <c r="M31" s="36">
        <f>P34</f>
        <v>10</v>
      </c>
      <c r="N31" s="15"/>
      <c r="O31" s="34"/>
      <c r="P31" s="35"/>
      <c r="Q31" s="790" t="s">
        <v>482</v>
      </c>
      <c r="R31" s="791"/>
      <c r="S31" s="57">
        <f>B19</f>
        <v>800</v>
      </c>
      <c r="T31" s="47" t="s">
        <v>484</v>
      </c>
      <c r="U31" s="57">
        <f>INT((S31-4)/25)+1</f>
        <v>32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98"/>
      <c r="B7" s="799"/>
      <c r="C7" s="19" t="s">
        <v>507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802"/>
      <c r="B15" s="803"/>
      <c r="C15" s="10" t="s">
        <v>505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808"/>
      <c r="B24" s="809"/>
      <c r="C24" s="10" t="s">
        <v>505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810"/>
      <c r="B25" s="811"/>
      <c r="C25" s="19" t="s">
        <v>507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1200</v>
      </c>
      <c r="J4" s="15">
        <v>4</v>
      </c>
      <c r="K4" s="15">
        <v>2</v>
      </c>
    </row>
    <row r="5">
      <c r="A5" s="1" t="s">
        <v>503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389</v>
      </c>
      <c r="B6" s="1">
        <f>'Cutting Ro-2'!L14</f>
        <v>12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514</v>
      </c>
      <c r="B9" s="1">
        <f>O8</f>
        <v>5</v>
      </c>
      <c r="J9" s="15">
        <v>9</v>
      </c>
      <c r="K9" s="15">
        <v>4</v>
      </c>
    </row>
    <row r="10">
      <c r="A10" s="12" t="s">
        <v>515</v>
      </c>
      <c r="B10" s="13">
        <f>(((B4-(تسجيل2!C22*2))/200)+1)*B9</f>
        <v>32.5</v>
      </c>
      <c r="C10" s="674" t="s">
        <v>516</v>
      </c>
      <c r="D10" s="674"/>
      <c r="E10" s="14">
        <f>ROUND(B10,0)</f>
        <v>33</v>
      </c>
      <c r="J10" s="15">
        <v>10</v>
      </c>
      <c r="K10" s="15">
        <v>4</v>
      </c>
    </row>
    <row r="11">
      <c r="A11" s="12" t="s">
        <v>517</v>
      </c>
      <c r="B11" s="13">
        <f>E10/B9</f>
        <v>6.6</v>
      </c>
      <c r="C11" s="674" t="s">
        <v>516</v>
      </c>
      <c r="D11" s="674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518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>
        <f>Royal2!G85</f>
        <v>450836.18171253958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>
        <f>T22/(AA33*X31)*10000</f>
        <v>4696.2102261722875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21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800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533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1200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45785.626947789351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45785.626947789351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0.00551475258830329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10.5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0.048529822777068951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0.010997065455498913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0.014532995056234552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33</v>
      </c>
      <c r="G10" s="211"/>
      <c r="H10" s="211">
        <f>H9*B9+H8*B8+H7*B7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0.079574635877105712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0.003460236918151084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0.0028835307651259032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0.0015859419208192468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0.0011245769983991023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0.0027681895345208671</v>
      </c>
    </row>
    <row r="23" ht="18.75" s="216" customFormat="1">
      <c r="A23" s="211">
        <v>6</v>
      </c>
      <c r="B23" s="219">
        <f>B19*3</f>
        <v>12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0.00034602369181510839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8400</v>
      </c>
      <c r="L24" s="241">
        <f t="shared" si="6"/>
        <v>0.024221658427057587</v>
      </c>
    </row>
    <row r="25" ht="18.75" s="216" customFormat="1">
      <c r="A25" s="211">
        <v>8</v>
      </c>
      <c r="B25" s="219">
        <f>B19*10</f>
        <v>40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0.00011534123060503613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0.0038927665329199692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14010</v>
      </c>
      <c r="L28" s="244">
        <f>Table1522[[#Totals],[اجمالي]]/$G$84</f>
        <v>0.0403982660194139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0.014532995056234552</v>
      </c>
    </row>
    <row r="32" ht="18.75" s="216" customFormat="1">
      <c r="A32" s="211">
        <v>8</v>
      </c>
      <c r="B32" s="212">
        <f>B31*4</f>
        <v>32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0.0062284264526719507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0.020761421508906502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0.006920473836302168</v>
      </c>
    </row>
    <row r="37" ht="18.75" s="216" customFormat="1">
      <c r="A37" s="211">
        <v>7</v>
      </c>
      <c r="B37" s="222">
        <f>AB6/2</f>
        <v>5.25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498.75</v>
      </c>
      <c r="L37" s="241">
        <f t="shared" si="11"/>
        <v>0.0014381609691065443</v>
      </c>
    </row>
    <row r="38" ht="18.75" s="216" customFormat="1">
      <c r="A38" s="211">
        <v>8</v>
      </c>
      <c r="B38" s="222">
        <f>AB5</f>
        <v>26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5720</v>
      </c>
      <c r="L38" s="241">
        <f t="shared" si="11"/>
        <v>0.016493795976520165</v>
      </c>
    </row>
    <row r="39" ht="18.75" s="216" customFormat="1">
      <c r="A39" s="211">
        <v>9</v>
      </c>
      <c r="B39" s="222">
        <f>AB8</f>
        <v>20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10200</v>
      </c>
      <c r="L39" s="241">
        <f t="shared" si="11"/>
        <v>0.029412013804284213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0.00021626480738444275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0.00021626480738444275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0.0007208826912814758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0.0021626480738444272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0.0005767061530251806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20168.75</v>
      </c>
      <c r="L50" s="244">
        <f>Table1319[[#Totals],[اجمالي]]/$G$84</f>
        <v>0.058157211119133058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1925</v>
      </c>
      <c r="L54" s="241">
        <f>(Table161027[[#This Row],[اجمالي]])/$G$84</f>
        <v>0.0055507967228673634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40000</v>
      </c>
      <c r="L55" s="241">
        <f>(Table161027[[#This Row],[اجمالي]])/$G$84</f>
        <v>0.11534123060503612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41925</v>
      </c>
      <c r="L56" s="241">
        <f>Table161027[[#Totals],[اجمالي]]/$G$84</f>
        <v>0.1208920273279035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>
        <f>'Cutting Ro-2'!$O$7</f>
        <v>1939.3661255284062</v>
      </c>
      <c r="I59" s="247"/>
      <c r="J59" s="413">
        <f>IF((Table161128[[#This Row],[عدد]]&gt;0),'Cutting Ro-2'!O8,0)</f>
        <v>186179.148050727</v>
      </c>
      <c r="K59" s="240">
        <f>Table161128[[#This Row],[عدد]]*Table161128[[#This Row],[سعر البرجولا كاملة]]</f>
        <v>186179.148050727</v>
      </c>
      <c r="L59" s="241">
        <f>(K59)/$G$84</f>
        <v>0.53685330122920161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186179.148050727</v>
      </c>
      <c r="K60" s="240">
        <f>Table161128[[#This Row],[عدد]]*Table161128[[#This Row],[سعر البرجولا كاملة]]</f>
        <v>18617.9148050727</v>
      </c>
      <c r="L60" s="241">
        <f>(K60)/$G$84</f>
        <v>0.05368533012292017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204797.06285579971</v>
      </c>
      <c r="L61" s="244">
        <f>Table161128[[#Totals],[اجمالي]]/$G$84</f>
        <v>0.59053863135212181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0.003460236918151084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0.001730118459075542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0.0051903553772266256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0.003460236918151084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0.011245769983991023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0.011245769983991023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0.011245769983991023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0.0076125212199323845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0.012975888443066564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0.0086505922953777088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0.0066321207597895776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0.0062284264526719507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4290</v>
      </c>
      <c r="I81" s="520"/>
      <c r="J81" s="525"/>
      <c r="K81" s="526">
        <f>SUBTOTAL(109,Table161229[اجمالي])</f>
        <v>31100</v>
      </c>
      <c r="L81" s="527">
        <f>Table161229[[#Totals],[اجمالي]]/$G$84</f>
        <v>0.0896778067954156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346797.06285579968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450836.18171253958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45785.626947858793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45785.626947858793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3780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45785.626947928242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45785.626947928242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45785.626947997684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45785.626947997684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