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<sst xmlns="http://schemas.openxmlformats.org/spreadsheetml/2006/main" count="598" uniqueCount="598">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</sst>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310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690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310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690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45683.54226008102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45683.542260104165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45683.542260173614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45683.542260208334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21.39</v>
      </c>
      <c r="C1" s="537" t="s">
        <v>428</v>
      </c>
      <c r="D1" s="538">
        <f>تسعير!AT34</f>
        <v>310</v>
      </c>
      <c r="E1" s="537" t="s">
        <v>125</v>
      </c>
      <c r="F1" s="538">
        <f>تسعير!AT33</f>
        <v>690</v>
      </c>
      <c r="G1" s="537" t="s">
        <v>172</v>
      </c>
      <c r="H1" s="538" t="str">
        <f>تسعير!AT26</f>
        <v>خشبي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19</v>
      </c>
      <c r="C3" s="544">
        <f>F1-16.5</f>
        <v>673.5</v>
      </c>
      <c r="D3" s="541" t="s">
        <v>566</v>
      </c>
      <c r="E3" s="541">
        <v>2.3</v>
      </c>
      <c r="F3" s="541" t="e">
        <f>IF(($H$1="سادة"),(J3*H3*E3*($U$2+(Sheet2!B41*1000))/1000),(J3*H3*E3*($U$2+(Sheet2!B15))/1000))</f>
        <v>#DIV/0!</v>
      </c>
      <c r="G3" s="531"/>
      <c r="H3" s="542">
        <f>IF(AND((C3&gt;=150),(C3&lt;201)),4,IF(AND((C3&gt;=201),(C3&lt;251)),5,IF(AND((C3&gt;=251),(C3&lt;401)),4,IF(AND((C3&gt;=401),(C3&lt;501)),5,0))))</f>
        <v>0</v>
      </c>
      <c r="I3" s="281">
        <f ref="I3:I8" t="shared" si="0">(H3*100)/C3</f>
        <v>0</v>
      </c>
      <c r="J3" s="545" t="e">
        <f ref="J3:J8" t="shared" si="1">B3/(ROUNDDOWN(I3,0))</f>
        <v>#DIV/0!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B22</v>
      </c>
      <c r="O3" s="207"/>
      <c r="P3" s="207"/>
      <c r="Q3" s="234" t="s">
        <v>18</v>
      </c>
      <c r="R3" s="641">
        <f>NOW()</f>
        <v>45683.542260254631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45683.542260254631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690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14363.999999999998</v>
      </c>
      <c r="G4" s="546"/>
      <c r="H4" s="542">
        <f>IF(AND((C4&gt;=200),(C4&lt;250)),5,IF(AND((C4&gt;=250),(C4&lt;=350)),7,IF(AND((C4&gt;350),(C4&lt;501)),5,IF(AND((C4&gt;=501),(C4&lt;701)),7,0))))</f>
        <v>7</v>
      </c>
      <c r="I4" s="281">
        <f t="shared" si="0"/>
        <v>1.0144927536231885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310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7181.9999999999991</v>
      </c>
      <c r="G5" s="546"/>
      <c r="H5" s="542">
        <f>IF(AND((C5&gt;=200),(C5&lt;=250)),5,IF(AND((C5&gt;250),(C5&lt;=350)),7,IF(AND((C5&gt;350),(C5&lt;501)),5,IF(AND((C5&gt;=501),(C5&lt;701)),7,0))))</f>
        <v>7</v>
      </c>
      <c r="I5" s="281">
        <f t="shared" si="0"/>
        <v>2.2580645161290325</v>
      </c>
      <c r="J5" s="545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690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6426</v>
      </c>
      <c r="G6" s="546"/>
      <c r="H6" s="542">
        <f>IF(AND((C6&gt;=200),(C6&lt;=250)),5,IF(AND((C6&gt;250),(C6&lt;=350)),7,IF(AND((C6&gt;350),(C6&lt;501)),5,IF(AND((C6&gt;=501),(C6&lt;701)),7,0))))</f>
        <v>7</v>
      </c>
      <c r="I6" s="281">
        <f t="shared" si="0"/>
        <v>1.0144927536231885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2280</v>
      </c>
      <c r="V6" s="240">
        <f>M6*U6</f>
        <v>4560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310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3213</v>
      </c>
      <c r="G7" s="546"/>
      <c r="H7" s="542">
        <f>IF(AND((C7&gt;=200),(C7&lt;=250)),5,IF(AND((C7&gt;250),(C7&lt;=350)),7,IF(AND((C7&gt;350),(C7&lt;501)),5,IF(AND((C7&gt;=501),(C7&lt;701)),7,0))))</f>
        <v>7</v>
      </c>
      <c r="I7" s="281">
        <f t="shared" si="0"/>
        <v>2.2580645161290325</v>
      </c>
      <c r="J7" s="545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673.5</v>
      </c>
      <c r="D8" s="541" t="s">
        <v>566</v>
      </c>
      <c r="E8" s="541">
        <v>0.65</v>
      </c>
      <c r="F8" s="541" t="e">
        <f>IF(($H$1="سادة"),(J8*H8*E8*($U$2+(Sheet2!B41*1000))/1000),(J8*H8*E8*($U$2+(Sheet2!B15))/1000))</f>
        <v>#DIV/0!</v>
      </c>
      <c r="G8" s="546"/>
      <c r="H8" s="542">
        <f>IF(AND((C8&gt;=150),(C8&lt;201)),4,IF(AND((C8&gt;=201),(C8&lt;251)),5,IF(AND((C8&gt;=251),(C8&lt;401)),4,IF(AND((C8&gt;=401),(C8&lt;501)),5,0))))</f>
        <v>0</v>
      </c>
      <c r="I8" s="281">
        <f t="shared" si="0"/>
        <v>0</v>
      </c>
      <c r="J8" s="545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284.8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38</v>
      </c>
      <c r="D10" s="541" t="s">
        <v>28</v>
      </c>
      <c r="E10" s="541">
        <v>20</v>
      </c>
      <c r="F10" s="541">
        <f>E10*C10</f>
        <v>760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38</v>
      </c>
      <c r="D11" s="541" t="s">
        <v>28</v>
      </c>
      <c r="E11" s="541">
        <v>18</v>
      </c>
      <c r="F11" s="541">
        <f>E11*C11</f>
        <v>684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17520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38</v>
      </c>
      <c r="D15" s="541" t="s">
        <v>28</v>
      </c>
      <c r="E15" s="541">
        <v>120</v>
      </c>
      <c r="F15" s="541">
        <f>C15*E15</f>
        <v>4560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38</v>
      </c>
      <c r="D16" s="541" t="s">
        <v>28</v>
      </c>
      <c r="E16" s="541">
        <v>120</v>
      </c>
      <c r="F16" s="541">
        <f>C16*E16</f>
        <v>4560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128</v>
      </c>
      <c r="D18" s="541" t="s">
        <v>566</v>
      </c>
      <c r="E18" s="541">
        <v>10</v>
      </c>
      <c r="F18" s="541">
        <f>C18*E18</f>
        <v>1280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128</v>
      </c>
      <c r="D19" s="557"/>
      <c r="E19" s="557">
        <v>20</v>
      </c>
      <c r="F19" s="541">
        <f ref="F19:F20" t="shared" si="7">C19*E19</f>
        <v>2560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7</v>
      </c>
      <c r="D20" s="541" t="s">
        <v>28</v>
      </c>
      <c r="E20" s="541">
        <v>250</v>
      </c>
      <c r="F20" s="541">
        <f t="shared" si="7"/>
        <v>1750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7</v>
      </c>
      <c r="D21" s="541" t="s">
        <v>28</v>
      </c>
      <c r="E21" s="541">
        <v>40</v>
      </c>
      <c r="F21" s="541">
        <f>E21*C21</f>
        <v>280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560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41280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45683.542260347225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45683.542260347225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