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<sst xmlns="http://schemas.openxmlformats.org/spreadsheetml/2006/main" count="597" uniqueCount="597">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</sst>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9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Relationship Id="rId13" Type="http://schemas.openxmlformats.org/officeDocument/2006/relationships/image" Target="../media/image1.jpeg"/><Relationship Id="rId14" Type="http://schemas.openxmlformats.org/officeDocument/2006/relationships/image" Target="../media/image1.jpeg"/><Relationship Id="rId15" Type="http://schemas.openxmlformats.org/officeDocument/2006/relationships/image" Target="../media/image1.jpeg"/><Relationship Id="rId16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1181100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43" totalsRowDxfId="1842"/>
    <tableColumn id="2" xr3:uid="{00000000-0010-0000-6300-000002000000}" name="عدد" dataDxfId="1858" totalsRowDxfId="184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43" totalsRowDxfId="1842"/>
    <tableColumn id="11" xr3:uid="{00000000-0010-0000-6300-00000B000000}" name="Column2" dataDxfId="1843" totalsRowDxfId="1842"/>
    <tableColumn id="10" xr3:uid="{00000000-0010-0000-6300-00000A000000}" name="Column1" dataDxfId="1843" totalsRowDxfId="1842"/>
    <tableColumn id="12" xr3:uid="{00000000-0010-0000-6300-00000C000000}" name="Column12" dataDxfId="1843" totalsRowDxfId="1842"/>
    <tableColumn id="4" xr3:uid="{00000000-0010-0000-6300-000004000000}" name="الوحده" totalsRowLabel="total" dataDxfId="1843" totalsRowDxfId="1842"/>
    <tableColumn id="5" xr3:uid="{00000000-0010-0000-6300-000005000000}" name="الوزن" dataDxfId="1843" totalsRowDxfId="1842"/>
    <tableColumn id="6" xr3:uid="{00000000-0010-0000-6300-000006000000}" name="سعر الكيلو" dataDxfId="1843" totalsRowDxfId="1842"/>
    <tableColumn id="7" xr3:uid="{00000000-0010-0000-6300-000007000000}" name="سعر الشبك " dataDxfId="1864" totalsRowDxfId="1878">
      <calculatedColumnFormula>BP28</calculatedColumnFormula>
    </tableColumn>
    <tableColumn id="8" xr3:uid="{00000000-0010-0000-6300-000008000000}" name="اجمالي" totalsRowFunction="sum" dataDxfId="1860" totalsRowDxfId="1875">
      <calculatedColumnFormula>BH98*BP99</calculatedColumnFormula>
    </tableColumn>
    <tableColumn id="9" xr3:uid="{00000000-0010-0000-6300-000009000000}" name="%" totalsRowFunction="custom" totalsRowDxfId="187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43" totalsRowDxfId="1842"/>
    <tableColumn id="2" xr3:uid="{00000000-0010-0000-6400-000002000000}" name="عدد" dataDxfId="1858" totalsRowDxfId="1842">
      <calculatedColumnFormula>IF((#REF!="بالتات"),0,4)</calculatedColumnFormula>
    </tableColumn>
    <tableColumn id="3" xr3:uid="{00000000-0010-0000-6400-000003000000}" name="بيان" totalsRowLabel="Total" dataDxfId="1843" totalsRowDxfId="1842"/>
    <tableColumn id="11" xr3:uid="{00000000-0010-0000-6400-00000B000000}" name="Column2" dataDxfId="1843" totalsRowDxfId="1842"/>
    <tableColumn id="10" xr3:uid="{00000000-0010-0000-6400-00000A000000}" name="Column1" dataDxfId="1843" totalsRowDxfId="1842"/>
    <tableColumn id="12" xr3:uid="{00000000-0010-0000-6400-00000C000000}" name="Column12" dataDxfId="1873" totalsRowDxfId="1884"/>
    <tableColumn id="4" xr3:uid="{00000000-0010-0000-6400-000004000000}" name="الوحده" dataDxfId="1843" totalsRowDxfId="1842"/>
    <tableColumn id="5" xr3:uid="{00000000-0010-0000-6400-000005000000}" name="الوزن" dataDxfId="1843" totalsRowDxfId="1842"/>
    <tableColumn id="6" xr3:uid="{00000000-0010-0000-6400-000006000000}" name="سعر الكيلو" dataDxfId="1843" totalsRowDxfId="1842"/>
    <tableColumn id="7" xr3:uid="{00000000-0010-0000-6400-000007000000}" name="سعر الشبك " dataDxfId="1366" totalsRowDxfId="1878">
      <calculatedColumnFormula>Sheet2!AW26</calculatedColumnFormula>
    </tableColumn>
    <tableColumn id="8" xr3:uid="{00000000-0010-0000-6400-000008000000}" name="اجمالي" totalsRowFunction="sum" dataDxfId="1860" totalsRowDxfId="1875">
      <calculatedColumnFormula>BH84*BP84</calculatedColumnFormula>
    </tableColumn>
    <tableColumn id="9" xr3:uid="{00000000-0010-0000-6400-000009000000}" name="%" totalsRowFunction="custom" totalsRowDxfId="187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43"/>
    <tableColumn id="2" xr3:uid="{00000000-0010-0000-6500-000002000000}" name="عدد" totalsRowFunction="sum" dataDxfId="1843">
      <calculatedColumnFormula>BH90*4</calculatedColumnFormula>
    </tableColumn>
    <tableColumn id="3" xr3:uid="{00000000-0010-0000-6500-000003000000}" name="بيان" totalsRowLabel="Total" dataDxfId="1843"/>
    <tableColumn id="11" xr3:uid="{00000000-0010-0000-6500-00000B000000}" name="Column2" dataDxfId="1843"/>
    <tableColumn id="10" xr3:uid="{00000000-0010-0000-6500-00000A000000}" name="Column1" dataDxfId="1843"/>
    <tableColumn id="12" xr3:uid="{00000000-0010-0000-6500-00000C000000}" name="Column12" totalsRowFunction="sum" dataDxfId="187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4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58"/>
    <tableColumn id="7" xr3:uid="{00000000-0010-0000-6500-000007000000}" name="سعر الشبك " dataDxfId="1864">
      <calculatedColumnFormula>BN92*$S$2/1000</calculatedColumnFormula>
    </tableColumn>
    <tableColumn id="8" xr3:uid="{00000000-0010-0000-6500-000008000000}" name="اجمالي" totalsRowFunction="sum" dataDxfId="186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879"/>
    <tableColumn id="2" xr3:uid="{00000000-0010-0000-6600-000002000000}" name="المعدل" dataDxfId="1879"/>
    <tableColumn id="3" xr3:uid="{00000000-0010-0000-6600-000003000000}" name="الوحدة" dataDxfId="1879"/>
    <tableColumn id="4" xr3:uid="{00000000-0010-0000-6600-000004000000}" name="Column4" dataDxfId="1910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879"/>
    <tableColumn id="2" xr3:uid="{00000000-0010-0000-6700-000002000000}" name="Column2" dataDxfId="1910"/>
    <tableColumn id="3" xr3:uid="{00000000-0010-0000-6700-000003000000}" name="Column3" dataDxfId="1879"/>
    <tableColumn id="4" xr3:uid="{00000000-0010-0000-6700-000004000000}" name="Column4" dataDxfId="1879"/>
    <tableColumn id="5" xr3:uid="{00000000-0010-0000-6700-000005000000}" name="Column5" dataDxfId="1879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43"/>
    <tableColumn id="2" xr3:uid="{00000000-0010-0000-6800-000002000000}" name="عدد" dataDxfId="1890">
      <calculatedColumnFormula>IF((تسعير!$AU$14="بالتات"),0,BH119-2)</calculatedColumnFormula>
    </tableColumn>
    <tableColumn id="3" xr3:uid="{00000000-0010-0000-6800-000003000000}" name="بيان" totalsRowLabel="Total" dataDxfId="1900"/>
    <tableColumn id="5" xr3:uid="{00000000-0010-0000-6800-000005000000}" name="اليومية / الاجرة" dataDxfId="1900"/>
    <tableColumn id="6" xr3:uid="{00000000-0010-0000-6800-000006000000}" name="بدل الوجبة" dataDxfId="1907"/>
    <tableColumn id="11" xr3:uid="{00000000-0010-0000-6800-00000B000000}" name="موقع العمل" dataDxfId="1869">
      <calculatedColumnFormula>تسعير!$BE$44</calculatedColumnFormula>
    </tableColumn>
    <tableColumn id="10" xr3:uid="{00000000-0010-0000-6800-00000A000000}" name="شيفت العمل" dataDxfId="1843"/>
    <tableColumn id="12" xr3:uid="{00000000-0010-0000-6800-00000C000000}" name="Column12" totalsRowFunction="sum" dataDxfId="187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913"/>
    <tableColumn id="7" xr3:uid="{00000000-0010-0000-6800-000007000000}" name="اجمالي التكلفة للعامل" dataDxfId="1914">
      <calculatedColumnFormula>Table1612677697108[[#This Row],[Column12]]</calculatedColumnFormula>
    </tableColumn>
    <tableColumn id="8" xr3:uid="{00000000-0010-0000-6800-000008000000}" name="اجمالي" totalsRowFunction="sum" dataDxfId="186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869"/>
    <tableColumn id="2" xr3:uid="{00000000-0010-0000-6900-000002000000}" name="عدد" dataDxfId="1890">
      <calculatedColumnFormula>IF((BL133="الاسكندرية"),0.25,0.1)</calculatedColumnFormula>
    </tableColumn>
    <tableColumn id="3" xr3:uid="{00000000-0010-0000-6900-000003000000}" name="بيان" totalsRowLabel="Total" dataDxfId="1869"/>
    <tableColumn id="11" xr3:uid="{00000000-0010-0000-6900-00000B000000}" name="Column2" dataDxfId="1869"/>
    <tableColumn id="10" xr3:uid="{00000000-0010-0000-6900-00000A000000}" name="Column1" dataDxfId="1869"/>
    <tableColumn id="12" xr3:uid="{00000000-0010-0000-6900-00000C000000}" name="Column12" totalsRowFunction="sum" dataDxfId="1915"/>
    <tableColumn id="4" xr3:uid="{00000000-0010-0000-6900-000004000000}" name="الوحده" dataDxfId="1905"/>
    <tableColumn id="5" xr3:uid="{00000000-0010-0000-6900-000005000000}" name="الوزن" dataDxfId="1869"/>
    <tableColumn id="6" xr3:uid="{00000000-0010-0000-6900-000006000000}" name="سعر الكيلو" dataDxfId="1869"/>
    <tableColumn id="7" xr3:uid="{00000000-0010-0000-6900-000007000000}" name="سعر الشبك " dataDxfId="1916">
      <calculatedColumnFormula>BQ116</calculatedColumnFormula>
    </tableColumn>
    <tableColumn id="8" xr3:uid="{00000000-0010-0000-6900-000008000000}" name="اجمالي" totalsRowFunction="sum" dataDxfId="186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879"/>
    <tableColumn id="2" xr3:uid="{00000000-0010-0000-6A00-000002000000}" name="خارجي" dataDxfId="1879"/>
    <tableColumn id="3" xr3:uid="{00000000-0010-0000-6A00-000003000000}" name="داخلي" dataDxfId="1879"/>
    <tableColumn id="4" xr3:uid="{00000000-0010-0000-6A00-000004000000}" name="بدل الوجبة" dataDxfId="1879"/>
    <tableColumn id="5" xr3:uid="{00000000-0010-0000-6A00-000005000000}" name="دبابة" dataDxfId="1879"/>
    <tableColumn id="6" xr3:uid="{00000000-0010-0000-6A00-000006000000}" name="جامبو" dataDxfId="1879"/>
    <tableColumn id="7" xr3:uid="{00000000-0010-0000-6A00-000007000000}" name="الاقامة" dataDxfId="1879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869"/>
    <tableColumn id="4" xr3:uid="{00000000-0010-0000-6B00-000004000000}" name="Column22" dataDxfId="1869"/>
    <tableColumn id="5" xr3:uid="{00000000-0010-0000-6B00-000005000000}" name="Column23" dataDxfId="1869"/>
    <tableColumn id="3" xr3:uid="{00000000-0010-0000-6B00-000003000000}" name="Column3" dataDxfId="191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89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43" totalsRowDxfId="1842"/>
    <tableColumn id="2" xr3:uid="{00000000-0010-0000-6C00-000002000000}" name="عدد" dataDxfId="1843" totalsRowDxfId="1842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43" totalsRowDxfId="1842"/>
    <tableColumn id="11" xr3:uid="{00000000-0010-0000-6C00-00000B000000}" name="Column2" dataDxfId="1843" totalsRowDxfId="1842"/>
    <tableColumn id="10" xr3:uid="{00000000-0010-0000-6C00-00000A000000}" name="Column1" dataDxfId="1843" totalsRowDxfId="1842"/>
    <tableColumn id="12" xr3:uid="{00000000-0010-0000-6C00-00000C000000}" name="المسطح" totalsRowFunction="sum" dataDxfId="1873" totalsRowDxfId="18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43" totalsRowDxfId="1842"/>
    <tableColumn id="5" xr3:uid="{00000000-0010-0000-6C00-000005000000}" name="الوزن" totalsRowFunction="custom" totalsRowDxfId="1842">
      <totalsRowFormula>(BN76*BH76)+(BN77*BH77)+(BN78*BH78)+(BN79*BH79)</totalsRowFormula>
    </tableColumn>
    <tableColumn id="6" xr3:uid="{00000000-0010-0000-6C00-000006000000}" name="اجمالي المسطح" totalsRowFunction="sum" dataDxfId="1858" totalsRowDxfId="1842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878">
      <calculatedColumnFormula>BN76*$S$2/1000</calculatedColumnFormula>
    </tableColumn>
    <tableColumn id="8" xr3:uid="{00000000-0010-0000-6C00-000008000000}" name="اجمالي" totalsRowFunction="sum" dataDxfId="1860" totalsRowDxfId="1875">
      <calculatedColumnFormula>BH76*BP76</calculatedColumnFormula>
    </tableColumn>
    <tableColumn id="9" xr3:uid="{00000000-0010-0000-6C00-000009000000}" name="%" totalsRowFunction="custom" totalsRowDxfId="187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43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918" totalsRowDxfId="1912"/>
    <tableColumn id="4" xr3:uid="{00000000-0010-0000-6D00-000004000000}" name="Column2" dataDxfId="1911" totalsRowDxfId="1391"/>
    <tableColumn id="5" xr3:uid="{00000000-0010-0000-6D00-000005000000}" name="wt/m" dataDxfId="1390" totalsRowDxfId="1919"/>
    <tableColumn id="6" xr3:uid="{00000000-0010-0000-6D00-000006000000}" name="price" totalsRowFunction="sum" dataDxfId="1920" totalsRowDxfId="191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921" totalsRowDxfId="1391"/>
    <tableColumn id="4" xr3:uid="{00000000-0010-0000-6E00-000004000000}" name="Column2" dataDxfId="1921" totalsRowDxfId="1922"/>
    <tableColumn id="5" xr3:uid="{00000000-0010-0000-6E00-000005000000}" name="wt/m" dataDxfId="1394" totalsRowDxfId="1922"/>
    <tableColumn id="6" xr3:uid="{00000000-0010-0000-6E00-000006000000}" name="price" totalsRowFunction="sum" dataDxfId="1923" totalsRowDxfId="192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921" totalsRowDxfId="1924">
  <autoFilter ref="A75:F96" xr:uid="{00000000-0009-0000-0100-000072000000}"/>
  <tableColumns count="6">
    <tableColumn id="1" xr3:uid="{00000000-0010-0000-6F00-000001000000}" name="Column1" totalsRowLabel="Total" dataDxfId="1394" totalsRowDxfId="1925"/>
    <tableColumn id="2" xr3:uid="{00000000-0010-0000-6F00-000002000000}" name="عدد" totalsRowFunction="custom" dataDxfId="1926" totalsRowDxfId="1927">
      <totalsRowFormula>(Table80102114115[[#Totals],[price]]*1.1)/(F74*D74/10000)</totalsRowFormula>
    </tableColumn>
    <tableColumn id="3" xr3:uid="{00000000-0010-0000-6F00-000003000000}" name="طول" dataDxfId="1926" totalsRowDxfId="1922"/>
    <tableColumn id="4" xr3:uid="{00000000-0010-0000-6F00-000004000000}" name="Column2" dataDxfId="1926" totalsRowDxfId="1922"/>
    <tableColumn id="5" xr3:uid="{00000000-0010-0000-6F00-000005000000}" name="wt/m" dataDxfId="1926" totalsRowDxfId="1922"/>
    <tableColumn id="6" xr3:uid="{00000000-0010-0000-6F00-000006000000}" name="price" totalsRowFunction="sum" dataDxfId="1926" totalsRowDxfId="192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843"/>
    <tableColumn id="2" xr3:uid="{00000000-0010-0000-0B00-000002000000}" name="عدد" dataDxfId="1843">
      <calculatedColumnFormula>IF((F74="الاسكندرية"),0.25,0.1)</calculatedColumnFormula>
    </tableColumn>
    <tableColumn id="3" xr3:uid="{00000000-0010-0000-0B00-000003000000}" name="بيان برجولا رويال" totalsRowLabel="Total" dataDxfId="1843"/>
    <tableColumn id="12" xr3:uid="{00000000-0010-0000-0B00-00000C000000}" name="Column12" totalsRowFunction="sum" dataDxfId="1850"/>
    <tableColumn id="5" xr3:uid="{00000000-0010-0000-0B00-000005000000}" name="Column1" dataDxfId="1843"/>
    <tableColumn id="11" xr3:uid="{00000000-0010-0000-0B00-00000B000000}" name="العرض" dataDxfId="1356"/>
    <tableColumn id="10" xr3:uid="{00000000-0010-0000-0B00-00000A000000}" name="الامتداد" dataDxfId="1841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85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843" totalsRowDxfId="1842"/>
    <tableColumn id="2" xr3:uid="{00000000-0010-0000-0C00-000002000000}" name="عدد" dataDxfId="63" totalsRowDxfId="1842">
      <calculatedColumnFormula>B60</calculatedColumnFormula>
    </tableColumn>
    <tableColumn id="3" xr3:uid="{00000000-0010-0000-0C00-000003000000}" name="بيان" totalsRowLabel="Total" dataDxfId="93" totalsRowDxfId="1842"/>
    <tableColumn id="5" xr3:uid="{00000000-0010-0000-0C00-000005000000}" name="اليومية / الاجرة" dataDxfId="1358" totalsRowDxfId="1842"/>
    <tableColumn id="6" xr3:uid="{00000000-0010-0000-0C00-000006000000}" name="بدل الوجبة" dataDxfId="1359" totalsRowDxfId="1842"/>
    <tableColumn id="11" xr3:uid="{00000000-0010-0000-0C00-00000B000000}" name="موقع العمل" dataDxfId="1852" totalsRowDxfId="1842">
      <calculatedColumnFormula>تسعير!$T$4</calculatedColumnFormula>
    </tableColumn>
    <tableColumn id="10" xr3:uid="{00000000-0010-0000-0C00-00000A000000}" name="شيفت العمل" dataDxfId="1843" totalsRowDxfId="1842"/>
    <tableColumn id="12" xr3:uid="{00000000-0010-0000-0C00-00000C000000}" name="Column12" totalsRowFunction="sum" dataDxfId="1850" totalsRowDxfId="1853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842"/>
    <tableColumn id="7" xr3:uid="{00000000-0010-0000-0C00-000007000000}" name="اجمالي التكلفة للعامل" dataDxfId="87" totalsRowDxfId="1847">
      <calculatedColumnFormula>Table1612[[#This Row],[Column12]]</calculatedColumnFormula>
    </tableColumn>
    <tableColumn id="8" xr3:uid="{00000000-0010-0000-0C00-000008000000}" name="اجمالي" totalsRowFunction="sum" dataDxfId="1846" totalsRowDxfId="1848">
      <calculatedColumnFormula>B63*J63</calculatedColumnFormula>
    </tableColumn>
    <tableColumn id="9" xr3:uid="{00000000-0010-0000-0C00-000009000000}" name="%" totalsRowFunction="custom" totalsRowDxfId="184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854"/>
    <tableColumn id="5" xr3:uid="{00000000-0010-0000-0D00-000005000000}" name="دبابة" dataDxfId="1854"/>
    <tableColumn id="6" xr3:uid="{00000000-0010-0000-0D00-000006000000}" name="جامبو" dataDxfId="1360"/>
    <tableColumn id="7" xr3:uid="{00000000-0010-0000-0D00-000007000000}" name="الاقامة" dataDxfId="185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852"/>
    <tableColumn id="4" xr3:uid="{00000000-0010-0000-0E00-000004000000}" name="Column22" dataDxfId="1356"/>
    <tableColumn id="5" xr3:uid="{00000000-0010-0000-0E00-000005000000}" name="Column23" dataDxfId="18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8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43" totalsRowDxfId="1842"/>
    <tableColumn id="2" xr3:uid="{00000000-0010-0000-0F00-000002000000}" name="عدد" dataDxfId="1843" totalsRowDxfId="184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43" totalsRowDxfId="1842"/>
    <tableColumn id="11" xr3:uid="{00000000-0010-0000-0F00-00000B000000}" name="Column2" dataDxfId="1843" totalsRowDxfId="1842"/>
    <tableColumn id="10" xr3:uid="{00000000-0010-0000-0F00-00000A000000}" name="Column1" dataDxfId="1843" totalsRowDxfId="1842"/>
    <tableColumn id="12" xr3:uid="{00000000-0010-0000-0F00-00000C000000}" name="المسطح" totalsRowFunction="sum" dataDxfId="1353" totalsRowDxfId="1853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43" totalsRowDxfId="1842"/>
    <tableColumn id="5" xr3:uid="{00000000-0010-0000-0F00-000005000000}" name="الوزن" totalsRowFunction="custom" dataDxfId="1843" totalsRowDxfId="1842">
      <totalsRowFormula>H9*B9+H8*B8+H7*B7</totalsRowFormula>
    </tableColumn>
    <tableColumn id="6" xr3:uid="{00000000-0010-0000-0F00-000006000000}" name="اجمالي الميزان" totalsRowFunction="sum" dataDxfId="1838" totalsRowDxfId="1842">
      <calculatedColumnFormula>Table118[[#This Row],[الوزن]]*Table118[[#This Row],[عدد]]</calculatedColumnFormula>
    </tableColumn>
    <tableColumn id="7" xr3:uid="{00000000-0010-0000-0F00-000007000000}" name="سعر الشبك " dataDxfId="1857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43" totalsRowDxfId="1842"/>
    <tableColumn id="2" xr3:uid="{00000000-0010-0000-1000-000002000000}" name="عدد" dataDxfId="1345" totalsRowDxfId="184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43" totalsRowDxfId="1842"/>
    <tableColumn id="11" xr3:uid="{00000000-0010-0000-1000-00000B000000}" name="Column2" dataDxfId="1843" totalsRowDxfId="1842"/>
    <tableColumn id="10" xr3:uid="{00000000-0010-0000-1000-00000A000000}" name="Column1" dataDxfId="1843" totalsRowDxfId="1842"/>
    <tableColumn id="12" xr3:uid="{00000000-0010-0000-1000-00000C000000}" name="Column12" dataDxfId="1843" totalsRowDxfId="1842"/>
    <tableColumn id="4" xr3:uid="{00000000-0010-0000-1000-000004000000}" name="الوحده" totalsRowLabel="total" dataDxfId="1843" totalsRowDxfId="1842"/>
    <tableColumn id="5" xr3:uid="{00000000-0010-0000-1000-000005000000}" name="الوزن" dataDxfId="1858" totalsRowDxfId="184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43" totalsRowDxfId="1842">
      <calculatedColumnFormula>Sheet2!B7</calculatedColumnFormula>
    </tableColumn>
    <tableColumn id="7" xr3:uid="{00000000-0010-0000-1000-000007000000}" name="سعر الشبك " dataDxfId="1845" totalsRowDxfId="1859"/>
    <tableColumn id="8" xr3:uid="{00000000-0010-0000-1000-000008000000}" name="اجمالي" totalsRowFunction="sum" dataDxfId="1860" totalsRowDxfId="1861">
      <calculatedColumnFormula>B36*Table1319[[#This Row],[سعر الكيلو]]</calculatedColumnFormula>
    </tableColumn>
    <tableColumn id="9" xr3:uid="{00000000-0010-0000-1000-000009000000}" name="%" totalsRowFunction="custom" totalsRowDxfId="186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43" totalsRowDxfId="1842"/>
    <tableColumn id="2" xr3:uid="{00000000-0010-0000-1100-000002000000}" name="عدد" dataDxfId="1843" totalsRowDxfId="1842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43" totalsRowDxfId="1842"/>
    <tableColumn id="11" xr3:uid="{00000000-0010-0000-1100-00000B000000}" name="Column2" dataDxfId="1843" totalsRowDxfId="1842"/>
    <tableColumn id="10" xr3:uid="{00000000-0010-0000-1100-00000A000000}" name="Column1" dataDxfId="1843" totalsRowDxfId="1842"/>
    <tableColumn id="12" xr3:uid="{00000000-0010-0000-1100-00000C000000}" name="Column12" totalsRowFunction="sum" dataDxfId="1858" totalsRowDxfId="1842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43" totalsRowDxfId="1842"/>
    <tableColumn id="5" xr3:uid="{00000000-0010-0000-1100-000005000000}" name="الوزن" totalsRowFunction="custom" dataDxfId="1843" totalsRowDxfId="1842">
      <totalsRowFormula>H13*B13+H14*B14</totalsRowFormula>
    </tableColumn>
    <tableColumn id="6" xr3:uid="{00000000-0010-0000-1100-000006000000}" name="سعر الكيلو" totalsRowFunction="sum" dataDxfId="1858" totalsRowDxfId="1842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860" totalsRowDxfId="1848">
      <calculatedColumnFormula>B13*J13</calculatedColumnFormula>
    </tableColumn>
    <tableColumn id="9" xr3:uid="{00000000-0010-0000-1100-000009000000}" name="%" totalsRowFunction="custom" totalsRowDxfId="1849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43" totalsRowDxfId="1842"/>
    <tableColumn id="2" xr3:uid="{00000000-0010-0000-1200-000002000000}" name="عدد" dataDxfId="1858" totalsRowDxfId="184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43" totalsRowDxfId="1842"/>
    <tableColumn id="11" xr3:uid="{00000000-0010-0000-1200-00000B000000}" name="Column2" dataDxfId="1843" totalsRowDxfId="1842"/>
    <tableColumn id="10" xr3:uid="{00000000-0010-0000-1200-00000A000000}" name="Column1" dataDxfId="1843" totalsRowDxfId="1842"/>
    <tableColumn id="12" xr3:uid="{00000000-0010-0000-1200-00000C000000}" name="Column12" dataDxfId="1863" totalsRowDxfId="1354"/>
    <tableColumn id="4" xr3:uid="{00000000-0010-0000-1200-000004000000}" name="الوحده" dataDxfId="1843" totalsRowDxfId="1842"/>
    <tableColumn id="5" xr3:uid="{00000000-0010-0000-1200-000005000000}" name="الوزن" dataDxfId="1843" totalsRowDxfId="1842"/>
    <tableColumn id="6" xr3:uid="{00000000-0010-0000-1200-000006000000}" name="سعر الكيلو" dataDxfId="1843" totalsRowDxfId="1842"/>
    <tableColumn id="7" xr3:uid="{00000000-0010-0000-1200-000007000000}" name="سعر الشبك " dataDxfId="1864" totalsRowDxfId="1847">
      <calculatedColumnFormula>Sheet2!B22</calculatedColumnFormula>
    </tableColumn>
    <tableColumn id="8" xr3:uid="{00000000-0010-0000-1200-000008000000}" name="اجمالي" totalsRowFunction="sum" dataDxfId="186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43"/>
    <tableColumn id="2" xr3:uid="{00000000-0010-0000-1300-000002000000}" name="عدد" totalsRowFunction="count" dataDxfId="1858">
      <calculatedColumnFormula>B30*4</calculatedColumnFormula>
    </tableColumn>
    <tableColumn id="3" xr3:uid="{00000000-0010-0000-1300-000003000000}" name="بيان" totalsRowLabel="Total" dataDxfId="1843"/>
    <tableColumn id="11" xr3:uid="{00000000-0010-0000-1300-00000B000000}" name="Column2" dataDxfId="1843"/>
    <tableColumn id="10" xr3:uid="{00000000-0010-0000-1300-00000A000000}" name="Column1" dataDxfId="1843"/>
    <tableColumn id="12" xr3:uid="{00000000-0010-0000-1300-00000C000000}" name="Column12" totalsRowFunction="sum" dataDxfId="1850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4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58">
      <calculatedColumnFormula>$H$2/1000</calculatedColumnFormula>
    </tableColumn>
    <tableColumn id="7" xr3:uid="{00000000-0010-0000-1300-000007000000}" name="سعر الشبك " dataDxfId="1864">
      <calculatedColumnFormula>H31*$H$2/1000</calculatedColumnFormula>
    </tableColumn>
    <tableColumn id="8" xr3:uid="{00000000-0010-0000-1300-000008000000}" name="اجمالي" totalsRowFunction="sum" dataDxfId="186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865"/>
    <tableColumn id="2" xr3:uid="{00000000-0010-0000-1400-000002000000}" name="المعدل" dataDxfId="1865"/>
    <tableColumn id="3" xr3:uid="{00000000-0010-0000-1400-000003000000}" name="الوحدة" dataDxfId="1355"/>
    <tableColumn id="4" xr3:uid="{00000000-0010-0000-1400-000004000000}" name="Column4" dataDxfId="186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43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852"/>
    <tableColumn id="11" xr3:uid="{00000000-0010-0000-1500-00000B000000}" name="Column2" dataDxfId="1356"/>
    <tableColumn id="10" xr3:uid="{00000000-0010-0000-1500-00000A000000}" name="Column1" dataDxfId="1867"/>
    <tableColumn id="12" xr3:uid="{00000000-0010-0000-1500-00000C000000}" name="Column12" totalsRowFunction="sum" dataDxfId="186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86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86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843"/>
    <tableColumn id="2" xr3:uid="{00000000-0010-0000-1600-000002000000}" name="عدد" dataDxfId="1843">
      <calculatedColumnFormula>IF((F79="الاسكندرية"),0.25,0.1)</calculatedColumnFormula>
    </tableColumn>
    <tableColumn id="3" xr3:uid="{00000000-0010-0000-1600-000003000000}" name="بيان برجولا رويال" totalsRowLabel="Total" dataDxfId="1843"/>
    <tableColumn id="12" xr3:uid="{00000000-0010-0000-1600-00000C000000}" name="Column12" totalsRowFunction="sum" dataDxfId="1353"/>
    <tableColumn id="5" xr3:uid="{00000000-0010-0000-1600-000005000000}" name="Column1" dataDxfId="1843"/>
    <tableColumn id="11" xr3:uid="{00000000-0010-0000-1600-00000B000000}" name="العرض" dataDxfId="1869"/>
    <tableColumn id="10" xr3:uid="{00000000-0010-0000-1600-00000A000000}" name="الامتداد" dataDxfId="1858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864">
      <calculatedColumnFormula>K58</calculatedColumnFormula>
    </tableColumn>
    <tableColumn id="8" xr3:uid="{00000000-0010-0000-1600-000008000000}" name="اجمالي" totalsRowFunction="sum" dataDxfId="186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843" totalsRowDxfId="1842"/>
    <tableColumn id="2" xr3:uid="{00000000-0010-0000-1700-000002000000}" name="عدد" dataDxfId="1870" totalsRowDxfId="1842">
      <calculatedColumnFormula>B65</calculatedColumnFormula>
    </tableColumn>
    <tableColumn id="3" xr3:uid="{00000000-0010-0000-1700-000003000000}" name="بيان" totalsRowLabel="Total" dataDxfId="1358" totalsRowDxfId="1842"/>
    <tableColumn id="5" xr3:uid="{00000000-0010-0000-1700-000005000000}" name="اليومية / الاجرة" dataDxfId="1871" totalsRowDxfId="1842"/>
    <tableColumn id="6" xr3:uid="{00000000-0010-0000-1700-000006000000}" name="بدل الوجبة" dataDxfId="1872" totalsRowDxfId="1842"/>
    <tableColumn id="11" xr3:uid="{00000000-0010-0000-1700-00000B000000}" name="موقع العمل" dataDxfId="1869" totalsRowDxfId="1842">
      <calculatedColumnFormula>تسعير!$T$24</calculatedColumnFormula>
    </tableColumn>
    <tableColumn id="10" xr3:uid="{00000000-0010-0000-1700-00000A000000}" name="شيفت العمل" dataDxfId="1843" totalsRowDxfId="1842"/>
    <tableColumn id="12" xr3:uid="{00000000-0010-0000-1700-00000C000000}" name="Column12" totalsRowFunction="sum" dataDxfId="1873" totalsRowDxfId="187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842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860" totalsRowDxfId="1875">
      <calculatedColumnFormula>B68*J68</calculatedColumnFormula>
    </tableColumn>
    <tableColumn id="9" xr3:uid="{00000000-0010-0000-1700-000009000000}" name="%" totalsRowFunction="custom" totalsRowDxfId="1876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869" totalsRowDxfId="1842"/>
    <tableColumn id="2" xr3:uid="{00000000-0010-0000-1800-000002000000}" name="عدد" dataDxfId="1852" totalsRowDxfId="1842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869" totalsRowDxfId="1842"/>
    <tableColumn id="11" xr3:uid="{00000000-0010-0000-1800-00000B000000}" name="Column2" dataDxfId="1869" totalsRowDxfId="1842"/>
    <tableColumn id="10" xr3:uid="{00000000-0010-0000-1800-00000A000000}" name="Column1" dataDxfId="1869" totalsRowDxfId="1842"/>
    <tableColumn id="12" xr3:uid="{00000000-0010-0000-1800-00000C000000}" name="Column12" totalsRowFunction="sum" dataDxfId="80" totalsRowDxfId="1853"/>
    <tableColumn id="4" xr3:uid="{00000000-0010-0000-1800-000004000000}" name="الوحده" dataDxfId="1877" totalsRowDxfId="1842"/>
    <tableColumn id="5" xr3:uid="{00000000-0010-0000-1800-000005000000}" name="الوزن" dataDxfId="1869" totalsRowDxfId="1842"/>
    <tableColumn id="6" xr3:uid="{00000000-0010-0000-1800-000006000000}" name="سعر الكيلو" dataDxfId="1869" totalsRowDxfId="1842"/>
    <tableColumn id="7" xr3:uid="{00000000-0010-0000-1800-000007000000}" name="سعر الشبك " dataDxfId="1366" totalsRowDxfId="1878"/>
    <tableColumn id="8" xr3:uid="{00000000-0010-0000-1800-000008000000}" name="اجمالي" totalsRowFunction="sum" dataDxfId="1860" totalsRowDxfId="1875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866"/>
    <tableColumn id="2" xr3:uid="{00000000-0010-0000-1900-000002000000}" name="خارجي" dataDxfId="1865"/>
    <tableColumn id="3" xr3:uid="{00000000-0010-0000-1900-000003000000}" name="داخلي" dataDxfId="1355"/>
    <tableColumn id="4" xr3:uid="{00000000-0010-0000-1900-000004000000}" name="بدل الوجبة" dataDxfId="1879"/>
    <tableColumn id="5" xr3:uid="{00000000-0010-0000-1900-000005000000}" name="دبابة" dataDxfId="1879"/>
    <tableColumn id="6" xr3:uid="{00000000-0010-0000-1900-000006000000}" name="جامبو" dataDxfId="1879"/>
    <tableColumn id="7" xr3:uid="{00000000-0010-0000-1900-000007000000}" name="الاقامة" dataDxfId="187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869"/>
    <tableColumn id="4" xr3:uid="{00000000-0010-0000-1A00-000004000000}" name="Column22" dataDxfId="1869"/>
    <tableColumn id="5" xr3:uid="{00000000-0010-0000-1A00-000005000000}" name="Column23" dataDxfId="1869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854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880" totalsRowDxfId="1370"/>
    <tableColumn id="4" xr3:uid="{00000000-0010-0000-1B00-000004000000}" name="سعر الكيلو" dataDxfId="1880" totalsRowDxfId="1881"/>
    <tableColumn id="3" xr3:uid="{00000000-0010-0000-1B00-000003000000}" name="اجمالي عدد " totalsRowFunction="custom" totalsRowDxfId="1881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880" totalsRowDxfId="1370"/>
    <tableColumn id="10" xr3:uid="{00000000-0010-0000-1B00-00000A000000}" name="Column2" dataDxfId="1880" totalsRowDxfId="1882"/>
    <tableColumn id="11" xr3:uid="{00000000-0010-0000-1B00-00000B000000}" name="Column3" dataDxfId="1880" totalsRowDxfId="1881"/>
    <tableColumn id="12" xr3:uid="{00000000-0010-0000-1B00-00000C000000}" name="Column4" dataDxfId="188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43" totalsRowDxfId="1842"/>
    <tableColumn id="2" xr3:uid="{00000000-0010-0000-1C00-000002000000}" name="عدد" dataDxfId="1858" totalsRowDxfId="1842"/>
    <tableColumn id="3" xr3:uid="{00000000-0010-0000-1C00-000003000000}" name="بيان" totalsRowLabel="Total" dataDxfId="1843" totalsRowDxfId="1842"/>
    <tableColumn id="11" xr3:uid="{00000000-0010-0000-1C00-00000B000000}" name="Column2" dataDxfId="1843" totalsRowDxfId="1842"/>
    <tableColumn id="10" xr3:uid="{00000000-0010-0000-1C00-00000A000000}" name="Column1" dataDxfId="1843" totalsRowDxfId="1842"/>
    <tableColumn id="12" xr3:uid="{00000000-0010-0000-1C00-00000C000000}" name="Column12" dataDxfId="1843" totalsRowDxfId="1842"/>
    <tableColumn id="4" xr3:uid="{00000000-0010-0000-1C00-000004000000}" name="الوحده" totalsRowLabel="total" dataDxfId="1843" totalsRowDxfId="1842"/>
    <tableColumn id="5" xr3:uid="{00000000-0010-0000-1C00-000005000000}" name="الوزن" dataDxfId="1843" totalsRowDxfId="1842"/>
    <tableColumn id="6" xr3:uid="{00000000-0010-0000-1C00-000006000000}" name="سعر الكيلو" dataDxfId="1843" totalsRowDxfId="1842"/>
    <tableColumn id="7" xr3:uid="{00000000-0010-0000-1C00-000007000000}" name="سعر الشبك " dataDxfId="1864" totalsRowDxfId="1878">
      <calculatedColumnFormula>Sheet2!B2</calculatedColumnFormula>
    </tableColumn>
    <tableColumn id="8" xr3:uid="{00000000-0010-0000-1C00-000008000000}" name="اجمالي" totalsRowFunction="sum" dataDxfId="1860" totalsRowDxfId="1875">
      <calculatedColumnFormula>M26*U26</calculatedColumnFormula>
    </tableColumn>
    <tableColumn id="9" xr3:uid="{00000000-0010-0000-1C00-000009000000}" name="%" totalsRowFunction="custom" totalsRowDxfId="187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43" totalsRowDxfId="1842"/>
    <tableColumn id="2" xr3:uid="{00000000-0010-0000-1D00-000002000000}" name="عدد" dataDxfId="1858" totalsRowDxfId="1842"/>
    <tableColumn id="3" xr3:uid="{00000000-0010-0000-1D00-000003000000}" name="بيان" totalsRowLabel="Total" dataDxfId="1843" totalsRowDxfId="1842"/>
    <tableColumn id="11" xr3:uid="{00000000-0010-0000-1D00-00000B000000}" name="Column2" dataDxfId="1843" totalsRowDxfId="1842"/>
    <tableColumn id="10" xr3:uid="{00000000-0010-0000-1D00-00000A000000}" name="Column1" dataDxfId="1843" totalsRowDxfId="1842"/>
    <tableColumn id="12" xr3:uid="{00000000-0010-0000-1D00-00000C000000}" name="Column12" dataDxfId="1873" totalsRowDxfId="1354"/>
    <tableColumn id="4" xr3:uid="{00000000-0010-0000-1D00-000004000000}" name="الوحده" dataDxfId="1843" totalsRowDxfId="1842"/>
    <tableColumn id="5" xr3:uid="{00000000-0010-0000-1D00-000005000000}" name="الوزن" dataDxfId="1843" totalsRowDxfId="1842"/>
    <tableColumn id="6" xr3:uid="{00000000-0010-0000-1D00-000006000000}" name="سعر الكيلو" dataDxfId="1843" totalsRowDxfId="1842"/>
    <tableColumn id="7" xr3:uid="{00000000-0010-0000-1D00-000007000000}" name="سعر الشبك " dataDxfId="1864" totalsRowDxfId="1878">
      <calculatedColumnFormula>Sheet2!B24</calculatedColumnFormula>
    </tableColumn>
    <tableColumn id="8" xr3:uid="{00000000-0010-0000-1D00-000008000000}" name="اجمالي" totalsRowFunction="sum" dataDxfId="1860" totalsRowDxfId="1875">
      <calculatedColumnFormula>M11*U11</calculatedColumnFormula>
    </tableColumn>
    <tableColumn id="9" xr3:uid="{00000000-0010-0000-1D00-000009000000}" name="%" totalsRowFunction="custom" totalsRowDxfId="187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43"/>
    <tableColumn id="2" xr3:uid="{00000000-0010-0000-1E00-000002000000}" name="عدد" totalsRowFunction="count" dataDxfId="1843">
      <calculatedColumnFormula>M20*4</calculatedColumnFormula>
    </tableColumn>
    <tableColumn id="3" xr3:uid="{00000000-0010-0000-1E00-000003000000}" name="بيان" totalsRowLabel="Total" dataDxfId="1843"/>
    <tableColumn id="11" xr3:uid="{00000000-0010-0000-1E00-00000B000000}" name="Column2" dataDxfId="1843"/>
    <tableColumn id="10" xr3:uid="{00000000-0010-0000-1E00-00000A000000}" name="Column1" dataDxfId="1843"/>
    <tableColumn id="12" xr3:uid="{00000000-0010-0000-1E00-00000C000000}" name="Column12" totalsRowFunction="sum" dataDxfId="187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4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58"/>
    <tableColumn id="7" xr3:uid="{00000000-0010-0000-1E00-000007000000}" name="سعر الشبك " dataDxfId="1864">
      <calculatedColumnFormula>S21*$S$2/1000</calculatedColumnFormula>
    </tableColumn>
    <tableColumn id="8" xr3:uid="{00000000-0010-0000-1E00-000008000000}" name="اجمالي" totalsRowFunction="sum" dataDxfId="186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879"/>
    <tableColumn id="2" xr3:uid="{00000000-0010-0000-1F00-000002000000}" name="المعدل" dataDxfId="1879"/>
    <tableColumn id="3" xr3:uid="{00000000-0010-0000-1F00-000003000000}" name="الوحدة" dataDxfId="1879"/>
    <tableColumn id="4" xr3:uid="{00000000-0010-0000-1F00-000004000000}" name="Column4" dataDxfId="188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879"/>
    <tableColumn id="2" xr3:uid="{00000000-0010-0000-2000-000002000000}" name="Column2" dataDxfId="1865"/>
    <tableColumn id="3" xr3:uid="{00000000-0010-0000-2000-000003000000}" name="Column3" dataDxfId="1879"/>
    <tableColumn id="4" xr3:uid="{00000000-0010-0000-2000-000004000000}" name="Column4" dataDxfId="1879"/>
    <tableColumn id="5" xr3:uid="{00000000-0010-0000-2000-000005000000}" name="Column5" dataDxfId="187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43" totalsRowDxfId="1842"/>
    <tableColumn id="2" xr3:uid="{00000000-0010-0000-2100-000002000000}" name="عدد" dataDxfId="1870" totalsRowDxfId="1842">
      <calculatedColumnFormula>IF((تسعير!$AU$14="بالتات"),0,M52-2)</calculatedColumnFormula>
    </tableColumn>
    <tableColumn id="3" xr3:uid="{00000000-0010-0000-2100-000003000000}" name="بيان" totalsRowLabel="Total" dataDxfId="1871" totalsRowDxfId="1842"/>
    <tableColumn id="5" xr3:uid="{00000000-0010-0000-2100-000005000000}" name="اليومية / الاجرة" dataDxfId="1358" totalsRowDxfId="1842"/>
    <tableColumn id="6" xr3:uid="{00000000-0010-0000-2100-000006000000}" name="بدل الوجبة" dataDxfId="1872" totalsRowDxfId="1842"/>
    <tableColumn id="11" xr3:uid="{00000000-0010-0000-2100-00000B000000}" name="موقع العمل" dataDxfId="1869" totalsRowDxfId="1842">
      <calculatedColumnFormula>تسعير!$AT$4</calculatedColumnFormula>
    </tableColumn>
    <tableColumn id="10" xr3:uid="{00000000-0010-0000-2100-00000A000000}" name="شيفت العمل" dataDxfId="1843" totalsRowDxfId="1842"/>
    <tableColumn id="12" xr3:uid="{00000000-0010-0000-2100-00000C000000}" name="Column12" totalsRowFunction="sum" dataDxfId="1873" totalsRowDxfId="188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842"/>
    <tableColumn id="7" xr3:uid="{00000000-0010-0000-2100-000007000000}" name="اجمالي التكلفة للعامل" dataDxfId="1368" totalsRowDxfId="1878">
      <calculatedColumnFormula>Table161267[[#This Row],[Column12]]</calculatedColumnFormula>
    </tableColumn>
    <tableColumn id="8" xr3:uid="{00000000-0010-0000-2100-000008000000}" name="اجمالي" totalsRowFunction="sum" dataDxfId="1860" totalsRowDxfId="1875">
      <calculatedColumnFormula>M55*U55</calculatedColumnFormula>
    </tableColumn>
    <tableColumn id="9" xr3:uid="{00000000-0010-0000-2100-000009000000}" name="%" totalsRowFunction="custom" totalsRowDxfId="187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869"/>
    <tableColumn id="2" xr3:uid="{00000000-0010-0000-2200-000002000000}" name="عدد" dataDxfId="1856">
      <calculatedColumnFormula>IF((Q65="الاسكندرية"),0.25,0.1)</calculatedColumnFormula>
    </tableColumn>
    <tableColumn id="3" xr3:uid="{00000000-0010-0000-2200-000003000000}" name="بيان" totalsRowLabel="Total" dataDxfId="1869"/>
    <tableColumn id="11" xr3:uid="{00000000-0010-0000-2200-00000B000000}" name="Column2" dataDxfId="1869"/>
    <tableColumn id="10" xr3:uid="{00000000-0010-0000-2200-00000A000000}" name="Column1" dataDxfId="1869"/>
    <tableColumn id="12" xr3:uid="{00000000-0010-0000-2200-00000C000000}" name="Column12" totalsRowFunction="sum" dataDxfId="1371"/>
    <tableColumn id="4" xr3:uid="{00000000-0010-0000-2200-000004000000}" name="الوحده" dataDxfId="1867"/>
    <tableColumn id="5" xr3:uid="{00000000-0010-0000-2200-000005000000}" name="الوزن" dataDxfId="1869"/>
    <tableColumn id="6" xr3:uid="{00000000-0010-0000-2200-000006000000}" name="سعر الكيلو" dataDxfId="1869"/>
    <tableColumn id="7" xr3:uid="{00000000-0010-0000-2200-000007000000}" name="سعر الشبك " dataDxfId="1885">
      <calculatedColumnFormula>V48</calculatedColumnFormula>
    </tableColumn>
    <tableColumn id="8" xr3:uid="{00000000-0010-0000-2200-000008000000}" name="اجمالي" totalsRowFunction="sum" dataDxfId="186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879"/>
    <tableColumn id="2" xr3:uid="{00000000-0010-0000-2300-000002000000}" name="خارجي" dataDxfId="1879"/>
    <tableColumn id="3" xr3:uid="{00000000-0010-0000-2300-000003000000}" name="داخلي" dataDxfId="1879"/>
    <tableColumn id="4" xr3:uid="{00000000-0010-0000-2300-000004000000}" name="بدل الوجبة" dataDxfId="1879"/>
    <tableColumn id="5" xr3:uid="{00000000-0010-0000-2300-000005000000}" name="دبابة" dataDxfId="1879"/>
    <tableColumn id="6" xr3:uid="{00000000-0010-0000-2300-000006000000}" name="جامبو" dataDxfId="1879"/>
    <tableColumn id="7" xr3:uid="{00000000-0010-0000-2300-000007000000}" name="الاقامة" dataDxfId="1879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869"/>
    <tableColumn id="4" xr3:uid="{00000000-0010-0000-2400-000004000000}" name="Column22" dataDxfId="1869"/>
    <tableColumn id="5" xr3:uid="{00000000-0010-0000-2400-000005000000}" name="Column23" dataDxfId="1869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85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43"/>
    <tableColumn id="2" xr3:uid="{00000000-0010-0000-2500-000002000000}" name="عدد" dataDxfId="1843">
      <calculatedColumnFormula>IF((N2="A1"),2,IF((N2="A2"),3,IF((N2="B1"),2.5,IF((N2="B2"),3,0))))</calculatedColumnFormula>
    </tableColumn>
    <tableColumn id="3" xr3:uid="{00000000-0010-0000-2500-000003000000}" name="بيان" totalsRowLabel="Total" dataDxfId="1843"/>
    <tableColumn id="11" xr3:uid="{00000000-0010-0000-2500-00000B000000}" name="Column2" dataDxfId="1843"/>
    <tableColumn id="10" xr3:uid="{00000000-0010-0000-2500-00000A000000}" name="Column1" dataDxfId="1843"/>
    <tableColumn id="12" xr3:uid="{00000000-0010-0000-2500-00000C000000}" name="المسطح" totalsRowFunction="sum" dataDxfId="187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4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5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86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880" totalsRowDxfId="1886"/>
    <tableColumn id="6" xr3:uid="{00000000-0010-0000-2600-000006000000}" name="الطول بالمتر" dataDxfId="1880" totalsRowDxfId="1886"/>
    <tableColumn id="5" xr3:uid="{00000000-0010-0000-2600-000005000000}" name="وزن المتر " dataDxfId="1880" totalsRowDxfId="1886"/>
    <tableColumn id="4" xr3:uid="{00000000-0010-0000-2600-000004000000}" name="سعر الكيلو" dataDxfId="1880" totalsRowDxfId="1886"/>
    <tableColumn id="3" xr3:uid="{00000000-0010-0000-2600-000003000000}" name="اجمالي عدد " totalsRowFunction="custom" totalsRowDxfId="1886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880" totalsRowDxfId="1886"/>
    <tableColumn id="10" xr3:uid="{00000000-0010-0000-2600-00000A000000}" name="Column2" dataDxfId="1880" totalsRowDxfId="1886"/>
    <tableColumn id="11" xr3:uid="{00000000-0010-0000-2600-00000B000000}" name="Column3" dataDxfId="1880" totalsRowDxfId="1886"/>
    <tableColumn id="12" xr3:uid="{00000000-0010-0000-2600-00000C000000}" name="Column4" dataDxfId="1880" totalsRowDxfId="188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43" totalsRowDxfId="1842"/>
    <tableColumn id="2" xr3:uid="{00000000-0010-0000-2700-000002000000}" name="عدد" dataDxfId="1858" totalsRowDxfId="1842"/>
    <tableColumn id="3" xr3:uid="{00000000-0010-0000-2700-000003000000}" name="بيان" totalsRowLabel="Total" dataDxfId="1843" totalsRowDxfId="1842"/>
    <tableColumn id="11" xr3:uid="{00000000-0010-0000-2700-00000B000000}" name="Column2" dataDxfId="1843" totalsRowDxfId="1842"/>
    <tableColumn id="10" xr3:uid="{00000000-0010-0000-2700-00000A000000}" name="Column1" dataDxfId="1843" totalsRowDxfId="1842"/>
    <tableColumn id="12" xr3:uid="{00000000-0010-0000-2700-00000C000000}" name="Column12" dataDxfId="1843" totalsRowDxfId="1842"/>
    <tableColumn id="4" xr3:uid="{00000000-0010-0000-2700-000004000000}" name="الوحده" totalsRowLabel="total" dataDxfId="1843" totalsRowDxfId="1842"/>
    <tableColumn id="5" xr3:uid="{00000000-0010-0000-2700-000005000000}" name="الوزن" dataDxfId="1843" totalsRowDxfId="1842"/>
    <tableColumn id="6" xr3:uid="{00000000-0010-0000-2700-000006000000}" name="سعر الكيلو" dataDxfId="1843" totalsRowDxfId="1842"/>
    <tableColumn id="7" xr3:uid="{00000000-0010-0000-2700-000007000000}" name="سعر الشبك " dataDxfId="1864" totalsRowDxfId="1878">
      <calculatedColumnFormula>Sheet2!B2</calculatedColumnFormula>
    </tableColumn>
    <tableColumn id="8" xr3:uid="{00000000-0010-0000-2700-000008000000}" name="اجمالي" totalsRowFunction="sum" dataDxfId="1860" totalsRowDxfId="1875">
      <calculatedColumnFormula>M26*U26</calculatedColumnFormula>
    </tableColumn>
    <tableColumn id="9" xr3:uid="{00000000-0010-0000-2700-000009000000}" name="%" totalsRowFunction="custom" totalsRowDxfId="187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43" totalsRowDxfId="1842"/>
    <tableColumn id="2" xr3:uid="{00000000-0010-0000-2800-000002000000}" name="عدد" dataDxfId="1858" totalsRowDxfId="1842"/>
    <tableColumn id="3" xr3:uid="{00000000-0010-0000-2800-000003000000}" name="بيان" totalsRowLabel="Total" dataDxfId="1843" totalsRowDxfId="1842"/>
    <tableColumn id="11" xr3:uid="{00000000-0010-0000-2800-00000B000000}" name="Column2" dataDxfId="1843" totalsRowDxfId="1842"/>
    <tableColumn id="10" xr3:uid="{00000000-0010-0000-2800-00000A000000}" name="Column1" dataDxfId="1843" totalsRowDxfId="1842"/>
    <tableColumn id="12" xr3:uid="{00000000-0010-0000-2800-00000C000000}" name="Column12" dataDxfId="1873" totalsRowDxfId="1884"/>
    <tableColumn id="4" xr3:uid="{00000000-0010-0000-2800-000004000000}" name="الوحده" dataDxfId="1843" totalsRowDxfId="1842"/>
    <tableColumn id="5" xr3:uid="{00000000-0010-0000-2800-000005000000}" name="الوزن" dataDxfId="1843" totalsRowDxfId="1842"/>
    <tableColumn id="6" xr3:uid="{00000000-0010-0000-2800-000006000000}" name="سعر الكيلو" dataDxfId="1843" totalsRowDxfId="1842"/>
    <tableColumn id="7" xr3:uid="{00000000-0010-0000-2800-000007000000}" name="سعر الشبك " dataDxfId="1864" totalsRowDxfId="1878">
      <calculatedColumnFormula>Sheet2!B24</calculatedColumnFormula>
    </tableColumn>
    <tableColumn id="8" xr3:uid="{00000000-0010-0000-2800-000008000000}" name="اجمالي" totalsRowFunction="sum" dataDxfId="1860" totalsRowDxfId="1875">
      <calculatedColumnFormula>M11*U11</calculatedColumnFormula>
    </tableColumn>
    <tableColumn id="9" xr3:uid="{00000000-0010-0000-2800-000009000000}" name="%" totalsRowFunction="custom" totalsRowDxfId="187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43"/>
    <tableColumn id="2" xr3:uid="{00000000-0010-0000-2900-000002000000}" name="عدد" totalsRowFunction="count" dataDxfId="1843">
      <calculatedColumnFormula>M20*4</calculatedColumnFormula>
    </tableColumn>
    <tableColumn id="3" xr3:uid="{00000000-0010-0000-2900-000003000000}" name="بيان" totalsRowLabel="Total" dataDxfId="1843"/>
    <tableColumn id="11" xr3:uid="{00000000-0010-0000-2900-00000B000000}" name="Column2" dataDxfId="1843"/>
    <tableColumn id="10" xr3:uid="{00000000-0010-0000-2900-00000A000000}" name="Column1" dataDxfId="1843"/>
    <tableColumn id="12" xr3:uid="{00000000-0010-0000-2900-00000C000000}" name="Column12" totalsRowFunction="sum" dataDxfId="187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4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58"/>
    <tableColumn id="7" xr3:uid="{00000000-0010-0000-2900-000007000000}" name="سعر الشبك " dataDxfId="1864">
      <calculatedColumnFormula>S21*$S$2/1000</calculatedColumnFormula>
    </tableColumn>
    <tableColumn id="8" xr3:uid="{00000000-0010-0000-2900-000008000000}" name="اجمالي" totalsRowFunction="sum" dataDxfId="186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879"/>
    <tableColumn id="2" xr3:uid="{00000000-0010-0000-2A00-000002000000}" name="المعدل" dataDxfId="1879"/>
    <tableColumn id="3" xr3:uid="{00000000-0010-0000-2A00-000003000000}" name="الوحدة" dataDxfId="1879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43" totalsRowDxfId="1842"/>
    <tableColumn id="2" xr3:uid="{00000000-0010-0000-2B00-000002000000}" name="عدد" dataDxfId="1356" totalsRowDxfId="1842">
      <calculatedColumnFormula>IF((تسعير!$BF$14="بالتات"),0,M52-2)</calculatedColumnFormula>
    </tableColumn>
    <tableColumn id="3" xr3:uid="{00000000-0010-0000-2B00-000003000000}" name="بيان" totalsRowLabel="Total" dataDxfId="1887" totalsRowDxfId="1842"/>
    <tableColumn id="5" xr3:uid="{00000000-0010-0000-2B00-000005000000}" name="اليومية / الاجرة" dataDxfId="1871" totalsRowDxfId="1842"/>
    <tableColumn id="6" xr3:uid="{00000000-0010-0000-2B00-000006000000}" name="بدل الوجبة" dataDxfId="1359" totalsRowDxfId="1842"/>
    <tableColumn id="11" xr3:uid="{00000000-0010-0000-2B00-00000B000000}" name="موقع العمل" dataDxfId="1869" totalsRowDxfId="1842">
      <calculatedColumnFormula>تسعير!$BE$4</calculatedColumnFormula>
    </tableColumn>
    <tableColumn id="10" xr3:uid="{00000000-0010-0000-2B00-00000A000000}" name="شيفت العمل" dataDxfId="1843" totalsRowDxfId="1842"/>
    <tableColumn id="12" xr3:uid="{00000000-0010-0000-2B00-00000C000000}" name="Column12" totalsRowFunction="sum" dataDxfId="1873" totalsRowDxfId="1884"/>
    <tableColumn id="4" xr3:uid="{00000000-0010-0000-2B00-000004000000}" name="عدد الايام" dataDxfId="1888" totalsRowDxfId="1842"/>
    <tableColumn id="7" xr3:uid="{00000000-0010-0000-2B00-000007000000}" name="اجمالي التكلفة للعامل" dataDxfId="1889" totalsRowDxfId="1878">
      <calculatedColumnFormula>Table16126744[[#This Row],[Column12]]</calculatedColumnFormula>
    </tableColumn>
    <tableColumn id="8" xr3:uid="{00000000-0010-0000-2B00-000008000000}" name="اجمالي" totalsRowFunction="sum" dataDxfId="1860" totalsRowDxfId="1875">
      <calculatedColumnFormula>M55*U55</calculatedColumnFormula>
    </tableColumn>
    <tableColumn id="9" xr3:uid="{00000000-0010-0000-2B00-000009000000}" name="%" totalsRowFunction="custom" totalsRowDxfId="187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869"/>
    <tableColumn id="2" xr3:uid="{00000000-0010-0000-2C00-000002000000}" name="عدد" dataDxfId="1890">
      <calculatedColumnFormula>IF((Q65="الاسكندرية"),0.25,0.1)</calculatedColumnFormula>
    </tableColumn>
    <tableColumn id="3" xr3:uid="{00000000-0010-0000-2C00-000003000000}" name="بيان" totalsRowLabel="Total" dataDxfId="1869"/>
    <tableColumn id="11" xr3:uid="{00000000-0010-0000-2C00-00000B000000}" name="Column2" dataDxfId="1869"/>
    <tableColumn id="10" xr3:uid="{00000000-0010-0000-2C00-00000A000000}" name="Column1" dataDxfId="1869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869"/>
    <tableColumn id="6" xr3:uid="{00000000-0010-0000-2C00-000006000000}" name="سعر الكيلو" dataDxfId="1869"/>
    <tableColumn id="7" xr3:uid="{00000000-0010-0000-2C00-000007000000}" name="سعر الشبك " dataDxfId="1885">
      <calculatedColumnFormula>V48</calculatedColumnFormula>
    </tableColumn>
    <tableColumn id="8" xr3:uid="{00000000-0010-0000-2C00-000008000000}" name="اجمالي" totalsRowFunction="sum" dataDxfId="186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880"/>
    <tableColumn id="2" xr3:uid="{00000000-0010-0000-2D00-000002000000}" name="خارجي" dataDxfId="1880"/>
    <tableColumn id="3" xr3:uid="{00000000-0010-0000-2D00-000003000000}" name="داخلي" dataDxfId="1880"/>
    <tableColumn id="4" xr3:uid="{00000000-0010-0000-2D00-000004000000}" name="بدل الوجبة" dataDxfId="1880"/>
    <tableColumn id="5" xr3:uid="{00000000-0010-0000-2D00-000005000000}" name="دبابة" dataDxfId="1880"/>
    <tableColumn id="6" xr3:uid="{00000000-0010-0000-2D00-000006000000}" name="جامبو" dataDxfId="1880"/>
    <tableColumn id="7" xr3:uid="{00000000-0010-0000-2D00-000007000000}" name="الاقامة" dataDxfId="18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869"/>
    <tableColumn id="4" xr3:uid="{00000000-0010-0000-2E00-000004000000}" name="Column22" dataDxfId="1869"/>
    <tableColumn id="5" xr3:uid="{00000000-0010-0000-2E00-000005000000}" name="Column23" dataDxfId="1869"/>
    <tableColumn id="3" xr3:uid="{00000000-0010-0000-2E00-000003000000}" name="Column3" dataDxfId="189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89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43"/>
    <tableColumn id="2" xr3:uid="{00000000-0010-0000-2F00-000002000000}" name="عدد" dataDxfId="1843">
      <calculatedColumnFormula>IF((N2="c1"),3,IF((N2="c2"),4,IF((N2="d1"),4,IF((N2="d2"),5,0))))</calculatedColumnFormula>
    </tableColumn>
    <tableColumn id="3" xr3:uid="{00000000-0010-0000-2F00-000003000000}" name="بيان" totalsRowLabel="Total" dataDxfId="1843"/>
    <tableColumn id="11" xr3:uid="{00000000-0010-0000-2F00-00000B000000}" name="Column2" dataDxfId="1843"/>
    <tableColumn id="10" xr3:uid="{00000000-0010-0000-2F00-00000A000000}" name="Column1" dataDxfId="1843"/>
    <tableColumn id="12" xr3:uid="{00000000-0010-0000-2F00-00000C000000}" name="المسطح" totalsRowFunction="sum" dataDxfId="187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4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58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86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88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838" totalsRowDxfId="1839"/>
    <tableColumn id="10" xr3:uid="{00000000-0010-0000-0400-00000A000000}" name="Column1" dataDxfId="1838" totalsRowDxfId="1839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840">
      <totalsRowFormula>(H6*B6)+(H8*B8)+(H7*B7)</totalsRowFormula>
    </tableColumn>
    <tableColumn id="6" xr3:uid="{00000000-0010-0000-0400-000006000000}" name="مسطح" dataDxfId="47" totalsRowDxfId="1839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8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880" totalsRowDxfId="702"/>
    <tableColumn id="2" xr3:uid="{00000000-0010-0000-3200-000002000000}" name="عدد/الشمسية" dataDxfId="678" totalsRowDxfId="698"/>
    <tableColumn id="3" xr3:uid="{00000000-0010-0000-3200-000003000000}" name="سعر الوحدة" dataDxfId="1880" totalsRowDxfId="1375"/>
    <tableColumn id="4" xr3:uid="{00000000-0010-0000-3200-000004000000}" name="قيمة" totalsRowFunction="sum" dataDxfId="188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880"/>
    <tableColumn id="2" xr3:uid="{00000000-0010-0000-3300-000002000000}" name="امتار عادية" dataDxfId="1880"/>
    <tableColumn id="4" xr3:uid="{00000000-0010-0000-3300-000004000000}" name="امتار single" dataDxfId="1880"/>
    <tableColumn id="6" xr3:uid="{00000000-0010-0000-3300-000006000000}" name="امتار douple" dataDxfId="18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880"/>
    <tableColumn id="2" xr3:uid="{00000000-0010-0000-3400-000002000000}" name="Column2" dataDxfId="18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85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8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880" totalsRowDxfId="1884"/>
    <tableColumn id="2" xr3:uid="{00000000-0010-0000-3900-000002000000}" name="عدد/الشمسية" dataDxfId="1379" totalsRowDxfId="1884"/>
    <tableColumn id="3" xr3:uid="{00000000-0010-0000-3900-000003000000}" name="سعر الوحدة" dataDxfId="1880" totalsRowDxfId="1884"/>
    <tableColumn id="4" xr3:uid="{00000000-0010-0000-3900-000004000000}" name="قيمة" totalsRowFunction="sum" dataDxfId="1880" totalsRowDxfId="188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880"/>
    <tableColumn id="2" xr3:uid="{00000000-0010-0000-3A00-000002000000}" name="امتار عادية" dataDxfId="1880"/>
    <tableColumn id="4" xr3:uid="{00000000-0010-0000-3A00-000004000000}" name="امتار single" dataDxfId="1880"/>
    <tableColumn id="6" xr3:uid="{00000000-0010-0000-3A00-000006000000}" name="امتار douple" dataDxfId="18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41" totalsRowDxfId="1346"/>
    <tableColumn id="2" xr3:uid="{00000000-0010-0000-0500-000002000000}" name="عدد" dataDxfId="1841" totalsRowDxfId="184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8" totalsRowDxfId="1842"/>
    <tableColumn id="11" xr3:uid="{00000000-0010-0000-0500-00000B000000}" name="Column2" dataDxfId="1345" totalsRowDxfId="1842"/>
    <tableColumn id="10" xr3:uid="{00000000-0010-0000-0500-00000A000000}" name="Column1" dataDxfId="1843" totalsRowDxfId="1842"/>
    <tableColumn id="12" xr3:uid="{00000000-0010-0000-0500-00000C000000}" name="Column12" dataDxfId="1843" totalsRowDxfId="1842"/>
    <tableColumn id="4" xr3:uid="{00000000-0010-0000-0500-000004000000}" name="الوحده" totalsRowLabel="total" dataDxfId="1843" totalsRowDxfId="1842"/>
    <tableColumn id="5" xr3:uid="{00000000-0010-0000-0500-000005000000}" name="الوزن" dataDxfId="1843" totalsRowDxfId="1842"/>
    <tableColumn id="6" xr3:uid="{00000000-0010-0000-0500-000006000000}" name="سعر الكيلو" dataDxfId="1843" totalsRowDxfId="1842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880"/>
    <tableColumn id="2" xr3:uid="{00000000-0010-0000-3B00-000002000000}" name="Column2" dataDxfId="18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8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893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890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894" totalsRowDxfId="1895"/>
    <tableColumn id="11" xr3:uid="{00000000-0010-0000-3F00-00000B000000}" name="موقع العمل" dataDxfId="1869" totalsRowDxfId="1895">
      <calculatedColumnFormula>تسعير!$T$45</calculatedColumnFormula>
    </tableColumn>
    <tableColumn id="10" xr3:uid="{00000000-0010-0000-3F00-00000A000000}" name="شيفت العمل" dataDxfId="1843" totalsRowDxfId="1382"/>
    <tableColumn id="12" xr3:uid="{00000000-0010-0000-3F00-00000C000000}" name="Column12" totalsRowFunction="sum" dataDxfId="187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888" totalsRowDxfId="1896"/>
    <tableColumn id="7" xr3:uid="{00000000-0010-0000-3F00-000007000000}" name="اجمالي التكلفة للعامل" dataDxfId="1889" totalsRowDxfId="592">
      <calculatedColumnFormula>Table161243[[#This Row],[Column12]]</calculatedColumnFormula>
    </tableColumn>
    <tableColumn id="8" xr3:uid="{00000000-0010-0000-3F00-000008000000}" name="اجمالي" totalsRowFunction="sum" dataDxfId="186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869"/>
    <tableColumn id="4" xr3:uid="{00000000-0010-0000-4000-000004000000}" name="Column22" dataDxfId="1869"/>
    <tableColumn id="5" xr3:uid="{00000000-0010-0000-4000-000005000000}" name="Column23" dataDxfId="1869"/>
    <tableColumn id="3" xr3:uid="{00000000-0010-0000-4000-000003000000}" name="Column3" dataDxfId="189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89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897" totalsRowDxfId="1898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89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89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890" totalsRowDxfId="1895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900" totalsRowDxfId="1901"/>
    <tableColumn id="6" xr3:uid="{00000000-0010-0000-4200-000006000000}" name="بدل الوجبة" dataDxfId="1872" totalsRowDxfId="1901"/>
    <tableColumn id="11" xr3:uid="{00000000-0010-0000-4200-00000B000000}" name="موقع العمل" dataDxfId="1869" totalsRowDxfId="1901">
      <calculatedColumnFormula>تسعير!$T$63</calculatedColumnFormula>
    </tableColumn>
    <tableColumn id="10" xr3:uid="{00000000-0010-0000-4200-00000A000000}" name="شيفت العمل" dataDxfId="1843" totalsRowDxfId="1901"/>
    <tableColumn id="12" xr3:uid="{00000000-0010-0000-4200-00000C000000}" name="Column12" totalsRowFunction="sum" dataDxfId="187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901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86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869"/>
    <tableColumn id="4" xr3:uid="{00000000-0010-0000-4300-000004000000}" name="Column22" dataDxfId="1869"/>
    <tableColumn id="5" xr3:uid="{00000000-0010-0000-4300-000005000000}" name="Column23" dataDxfId="1869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89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43" totalsRowDxfId="1842"/>
    <tableColumn id="2" xr3:uid="{00000000-0010-0000-4400-000002000000}" name="عدد" dataDxfId="1858" totalsRowDxfId="1842"/>
    <tableColumn id="3" xr3:uid="{00000000-0010-0000-4400-000003000000}" name="بيان" totalsRowLabel="Total" dataDxfId="1843" totalsRowDxfId="1842"/>
    <tableColumn id="11" xr3:uid="{00000000-0010-0000-4400-00000B000000}" name="Column2" dataDxfId="1843" totalsRowDxfId="1842"/>
    <tableColumn id="10" xr3:uid="{00000000-0010-0000-4400-00000A000000}" name="Column1" dataDxfId="1843" totalsRowDxfId="1842"/>
    <tableColumn id="12" xr3:uid="{00000000-0010-0000-4400-00000C000000}" name="Column12" dataDxfId="1843" totalsRowDxfId="1842"/>
    <tableColumn id="4" xr3:uid="{00000000-0010-0000-4400-000004000000}" name="الوحده" totalsRowLabel="total" dataDxfId="1843" totalsRowDxfId="1842"/>
    <tableColumn id="5" xr3:uid="{00000000-0010-0000-4400-000005000000}" name="الوزن" dataDxfId="1843" totalsRowDxfId="1842"/>
    <tableColumn id="6" xr3:uid="{00000000-0010-0000-4400-000006000000}" name="سعر الكيلو" dataDxfId="1843" totalsRowDxfId="1842"/>
    <tableColumn id="7" xr3:uid="{00000000-0010-0000-4400-000007000000}" name="سعر الشبك " dataDxfId="1864" totalsRowDxfId="1878">
      <calculatedColumnFormula>Sheet2!B6</calculatedColumnFormula>
    </tableColumn>
    <tableColumn id="8" xr3:uid="{00000000-0010-0000-4400-000008000000}" name="اجمالي" totalsRowFunction="sum" dataDxfId="1860" totalsRowDxfId="1875">
      <calculatedColumnFormula>M28*U28</calculatedColumnFormula>
    </tableColumn>
    <tableColumn id="9" xr3:uid="{00000000-0010-0000-4400-000009000000}" name="%" totalsRowFunction="custom" totalsRowDxfId="187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43"/>
    <tableColumn id="2" xr3:uid="{00000000-0010-0000-0600-000002000000}" name="عدد" dataDxfId="184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43"/>
    <tableColumn id="11" xr3:uid="{00000000-0010-0000-0600-00000B000000}" name="Column2" dataDxfId="1843"/>
    <tableColumn id="10" xr3:uid="{00000000-0010-0000-0600-00000A000000}" name="Column1" dataDxfId="1843"/>
    <tableColumn id="12" xr3:uid="{00000000-0010-0000-0600-00000C000000}" name="Column12" totalsRowFunction="sum" dataDxfId="184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4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38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43" totalsRowDxfId="1842"/>
    <tableColumn id="2" xr3:uid="{00000000-0010-0000-4500-000002000000}" name="عدد" dataDxfId="1858" totalsRowDxfId="1842"/>
    <tableColumn id="3" xr3:uid="{00000000-0010-0000-4500-000003000000}" name="بيان" totalsRowLabel="Total" dataDxfId="1843" totalsRowDxfId="1842"/>
    <tableColumn id="11" xr3:uid="{00000000-0010-0000-4500-00000B000000}" name="Column2" dataDxfId="1843" totalsRowDxfId="1842"/>
    <tableColumn id="10" xr3:uid="{00000000-0010-0000-4500-00000A000000}" name="Column1" dataDxfId="1843" totalsRowDxfId="1842"/>
    <tableColumn id="12" xr3:uid="{00000000-0010-0000-4500-00000C000000}" name="Column12" dataDxfId="1873" totalsRowDxfId="1884"/>
    <tableColumn id="4" xr3:uid="{00000000-0010-0000-4500-000004000000}" name="الوحده" dataDxfId="1843" totalsRowDxfId="1842"/>
    <tableColumn id="5" xr3:uid="{00000000-0010-0000-4500-000005000000}" name="الوزن" dataDxfId="1843" totalsRowDxfId="1842"/>
    <tableColumn id="6" xr3:uid="{00000000-0010-0000-4500-000006000000}" name="سعر الكيلو" dataDxfId="1843" totalsRowDxfId="1842"/>
    <tableColumn id="7" xr3:uid="{00000000-0010-0000-4500-000007000000}" name="سعر الشبك " dataDxfId="1864" totalsRowDxfId="1878">
      <calculatedColumnFormula>Sheet2!B26</calculatedColumnFormula>
    </tableColumn>
    <tableColumn id="8" xr3:uid="{00000000-0010-0000-4500-000008000000}" name="اجمالي" totalsRowFunction="sum" dataDxfId="1860" totalsRowDxfId="1875">
      <calculatedColumnFormula>M14*U14</calculatedColumnFormula>
    </tableColumn>
    <tableColumn id="9" xr3:uid="{00000000-0010-0000-4500-000009000000}" name="%" totalsRowFunction="custom" totalsRowDxfId="187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43"/>
    <tableColumn id="2" xr3:uid="{00000000-0010-0000-4600-000002000000}" name="عدد" totalsRowFunction="count" dataDxfId="1843">
      <calculatedColumnFormula>M20*4</calculatedColumnFormula>
    </tableColumn>
    <tableColumn id="3" xr3:uid="{00000000-0010-0000-4600-000003000000}" name="بيان" totalsRowLabel="Total" dataDxfId="1843"/>
    <tableColumn id="11" xr3:uid="{00000000-0010-0000-4600-00000B000000}" name="Column2" dataDxfId="1843"/>
    <tableColumn id="10" xr3:uid="{00000000-0010-0000-4600-00000A000000}" name="Column1" dataDxfId="1843"/>
    <tableColumn id="12" xr3:uid="{00000000-0010-0000-4600-00000C000000}" name="Column12" totalsRowFunction="sum" dataDxfId="187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4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58"/>
    <tableColumn id="7" xr3:uid="{00000000-0010-0000-4600-000007000000}" name="سعر الشبك " dataDxfId="1864">
      <calculatedColumnFormula>S22*$S$2/1000</calculatedColumnFormula>
    </tableColumn>
    <tableColumn id="8" xr3:uid="{00000000-0010-0000-4600-000008000000}" name="اجمالي" totalsRowFunction="sum" dataDxfId="186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879"/>
    <tableColumn id="2" xr3:uid="{00000000-0010-0000-4700-000002000000}" name="المعدل" dataDxfId="1879"/>
    <tableColumn id="3" xr3:uid="{00000000-0010-0000-4700-000003000000}" name="الوحدة" dataDxfId="1879"/>
    <tableColumn id="4" xr3:uid="{00000000-0010-0000-4700-000004000000}" name="Column4" dataDxfId="18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879"/>
    <tableColumn id="2" xr3:uid="{00000000-0010-0000-4800-000002000000}" name="Column2" dataDxfId="1866"/>
    <tableColumn id="3" xr3:uid="{00000000-0010-0000-4800-000003000000}" name="Column3" dataDxfId="1879"/>
    <tableColumn id="4" xr3:uid="{00000000-0010-0000-4800-000004000000}" name="Column4" dataDxfId="1879"/>
    <tableColumn id="5" xr3:uid="{00000000-0010-0000-4800-000005000000}" name="Column5" dataDxfId="1879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43" totalsRowDxfId="1842"/>
    <tableColumn id="2" xr3:uid="{00000000-0010-0000-4900-000002000000}" name="عدد" dataDxfId="1890" totalsRowDxfId="1842">
      <calculatedColumnFormula>IF((تسعير!$AU$14="بالتات"),0,M49-2)</calculatedColumnFormula>
    </tableColumn>
    <tableColumn id="3" xr3:uid="{00000000-0010-0000-4900-000003000000}" name="بيان" totalsRowLabel="Total" dataDxfId="1900" totalsRowDxfId="1842"/>
    <tableColumn id="5" xr3:uid="{00000000-0010-0000-4900-000005000000}" name="اليومية / الاجرة" dataDxfId="1900" totalsRowDxfId="1842"/>
    <tableColumn id="6" xr3:uid="{00000000-0010-0000-4900-000006000000}" name="بدل الوجبة" dataDxfId="1359" totalsRowDxfId="1842"/>
    <tableColumn id="11" xr3:uid="{00000000-0010-0000-4900-00000B000000}" name="موقع العمل" dataDxfId="1869" totalsRowDxfId="1842">
      <calculatedColumnFormula>تسعير!$AT$24</calculatedColumnFormula>
    </tableColumn>
    <tableColumn id="10" xr3:uid="{00000000-0010-0000-4900-00000A000000}" name="شيفت العمل" dataDxfId="1843" totalsRowDxfId="1842"/>
    <tableColumn id="12" xr3:uid="{00000000-0010-0000-4900-00000C000000}" name="Column12" totalsRowFunction="sum" dataDxfId="1873" totalsRowDxfId="188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902" totalsRowDxfId="1842"/>
    <tableColumn id="7" xr3:uid="{00000000-0010-0000-4900-000007000000}" name="اجمالي التكلفة للعامل" dataDxfId="1903" totalsRowDxfId="1878">
      <calculatedColumnFormula>Table16126776[[#This Row],[Column12]]</calculatedColumnFormula>
    </tableColumn>
    <tableColumn id="8" xr3:uid="{00000000-0010-0000-4900-000008000000}" name="اجمالي" totalsRowFunction="sum" dataDxfId="1860" totalsRowDxfId="1875">
      <calculatedColumnFormula>M52*U52</calculatedColumnFormula>
    </tableColumn>
    <tableColumn id="9" xr3:uid="{00000000-0010-0000-4900-000009000000}" name="%" totalsRowFunction="custom" totalsRowDxfId="187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869" totalsRowDxfId="1842"/>
    <tableColumn id="2" xr3:uid="{00000000-0010-0000-4A00-000002000000}" name="عدد" dataDxfId="1890" totalsRowDxfId="1842">
      <calculatedColumnFormula>IF((Q63="الاسكندرية"),0.25,0.1)</calculatedColumnFormula>
    </tableColumn>
    <tableColumn id="3" xr3:uid="{00000000-0010-0000-4A00-000003000000}" name="بيان" totalsRowLabel="Total" dataDxfId="1869" totalsRowDxfId="1842"/>
    <tableColumn id="11" xr3:uid="{00000000-0010-0000-4A00-00000B000000}" name="Column2" dataDxfId="1869" totalsRowDxfId="1842"/>
    <tableColumn id="10" xr3:uid="{00000000-0010-0000-4A00-00000A000000}" name="Column1" dataDxfId="1869" totalsRowDxfId="1842"/>
    <tableColumn id="12" xr3:uid="{00000000-0010-0000-4A00-00000C000000}" name="Column12" totalsRowFunction="sum" dataDxfId="1904" totalsRowDxfId="1884"/>
    <tableColumn id="4" xr3:uid="{00000000-0010-0000-4A00-000004000000}" name="الوحده" dataDxfId="1905" totalsRowDxfId="1842"/>
    <tableColumn id="5" xr3:uid="{00000000-0010-0000-4A00-000005000000}" name="الوزن" dataDxfId="1869" totalsRowDxfId="1842"/>
    <tableColumn id="6" xr3:uid="{00000000-0010-0000-4A00-000006000000}" name="سعر الكيلو" dataDxfId="1869" totalsRowDxfId="1842"/>
    <tableColumn id="7" xr3:uid="{00000000-0010-0000-4A00-000007000000}" name="سعر الشبك " dataDxfId="1366" totalsRowDxfId="1878">
      <calculatedColumnFormula>Table80102114[[#Totals],[price]]</calculatedColumnFormula>
    </tableColumn>
    <tableColumn id="8" xr3:uid="{00000000-0010-0000-4A00-000008000000}" name="اجمالي" totalsRowFunction="sum" dataDxfId="1860" totalsRowDxfId="1875">
      <calculatedColumnFormula>M47*Table16136877[[#This Row],[سعر الشبك ]]</calculatedColumnFormula>
    </tableColumn>
    <tableColumn id="9" xr3:uid="{00000000-0010-0000-4A00-000009000000}" name="%" totalsRowFunction="custom" totalsRowDxfId="187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879"/>
    <tableColumn id="2" xr3:uid="{00000000-0010-0000-4B00-000002000000}" name="خارجي" dataDxfId="1879"/>
    <tableColumn id="3" xr3:uid="{00000000-0010-0000-4B00-000003000000}" name="داخلي" dataDxfId="1879"/>
    <tableColumn id="4" xr3:uid="{00000000-0010-0000-4B00-000004000000}" name="بدل الوجبة" dataDxfId="1879"/>
    <tableColumn id="5" xr3:uid="{00000000-0010-0000-4B00-000005000000}" name="دبابة" dataDxfId="1879"/>
    <tableColumn id="6" xr3:uid="{00000000-0010-0000-4B00-000006000000}" name="جامبو" dataDxfId="1879"/>
    <tableColumn id="7" xr3:uid="{00000000-0010-0000-4B00-000007000000}" name="الاقامة" dataDxfId="1879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869"/>
    <tableColumn id="4" xr3:uid="{00000000-0010-0000-4C00-000004000000}" name="Column22" dataDxfId="1869"/>
    <tableColumn id="5" xr3:uid="{00000000-0010-0000-4C00-000005000000}" name="Column23" dataDxfId="1869"/>
    <tableColumn id="3" xr3:uid="{00000000-0010-0000-4C00-000003000000}" name="Column3" dataDxfId="1906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89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43" totalsRowDxfId="1842"/>
    <tableColumn id="2" xr3:uid="{00000000-0010-0000-4D00-000002000000}" name="عدد" dataDxfId="1843" totalsRowDxfId="1842"/>
    <tableColumn id="3" xr3:uid="{00000000-0010-0000-4D00-000003000000}" name="بيان" totalsRowLabel="Total" dataDxfId="1843" totalsRowDxfId="1842"/>
    <tableColumn id="11" xr3:uid="{00000000-0010-0000-4D00-00000B000000}" name="Column2" dataDxfId="1843" totalsRowDxfId="1842"/>
    <tableColumn id="10" xr3:uid="{00000000-0010-0000-4D00-00000A000000}" name="Column1" dataDxfId="1843" totalsRowDxfId="1842"/>
    <tableColumn id="12" xr3:uid="{00000000-0010-0000-4D00-00000C000000}" name="المسطح" totalsRowFunction="sum" dataDxfId="1873" totalsRowDxfId="18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43" totalsRowDxfId="1842"/>
    <tableColumn id="5" xr3:uid="{00000000-0010-0000-4D00-000005000000}" name="الوزن" totalsRowFunction="custom" totalsRowDxfId="1842">
      <totalsRowFormula>(S6*M6)+(S7*M7)+(M8*S8)+(S9*M9)</totalsRowFormula>
    </tableColumn>
    <tableColumn id="6" xr3:uid="{00000000-0010-0000-4D00-000006000000}" name="اجمالي المسطح" totalsRowFunction="sum" dataDxfId="1858" totalsRowDxfId="1842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878">
      <calculatedColumnFormula>S6*$S$2/1000</calculatedColumnFormula>
    </tableColumn>
    <tableColumn id="8" xr3:uid="{00000000-0010-0000-4D00-000008000000}" name="اجمالي" totalsRowFunction="sum" dataDxfId="1860" totalsRowDxfId="1875">
      <calculatedColumnFormula>M6*U6</calculatedColumnFormula>
    </tableColumn>
    <tableColumn id="9" xr3:uid="{00000000-0010-0000-4D00-000009000000}" name="%" totalsRowFunction="custom" totalsRowDxfId="187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43" totalsRowDxfId="1842"/>
    <tableColumn id="2" xr3:uid="{00000000-0010-0000-4E00-000002000000}" name="عدد" dataDxfId="1858" totalsRowDxfId="184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43" totalsRowDxfId="1842"/>
    <tableColumn id="11" xr3:uid="{00000000-0010-0000-4E00-00000B000000}" name="Column2" dataDxfId="1843" totalsRowDxfId="1842"/>
    <tableColumn id="10" xr3:uid="{00000000-0010-0000-4E00-00000A000000}" name="Column1" dataDxfId="1843" totalsRowDxfId="1842"/>
    <tableColumn id="12" xr3:uid="{00000000-0010-0000-4E00-00000C000000}" name="Column12" dataDxfId="1843" totalsRowDxfId="1842"/>
    <tableColumn id="4" xr3:uid="{00000000-0010-0000-4E00-000004000000}" name="الوحده" totalsRowLabel="total" dataDxfId="1843" totalsRowDxfId="1842"/>
    <tableColumn id="5" xr3:uid="{00000000-0010-0000-4E00-000005000000}" name="الوزن" dataDxfId="1843" totalsRowDxfId="1842"/>
    <tableColumn id="6" xr3:uid="{00000000-0010-0000-4E00-000006000000}" name="سعر الكيلو" dataDxfId="1843" totalsRowDxfId="1842"/>
    <tableColumn id="7" xr3:uid="{00000000-0010-0000-4E00-000007000000}" name="سعر الشبك " dataDxfId="1864" totalsRowDxfId="1878">
      <calculatedColumnFormula>Sheet2!B6</calculatedColumnFormula>
    </tableColumn>
    <tableColumn id="8" xr3:uid="{00000000-0010-0000-4E00-000008000000}" name="اجمالي" totalsRowFunction="sum" dataDxfId="1860" totalsRowDxfId="1875">
      <calculatedColumnFormula>M99*U100</calculatedColumnFormula>
    </tableColumn>
    <tableColumn id="9" xr3:uid="{00000000-0010-0000-4E00-000009000000}" name="%" totalsRowFunction="custom" totalsRowDxfId="187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43" totalsRowDxfId="1842"/>
    <tableColumn id="2" xr3:uid="{00000000-0010-0000-0700-000002000000}" name="عدد" dataDxfId="1345" totalsRowDxfId="1842"/>
    <tableColumn id="3" xr3:uid="{00000000-0010-0000-0700-000003000000}" name="بيان" totalsRowLabel="Total" dataDxfId="1843" totalsRowDxfId="1842"/>
    <tableColumn id="11" xr3:uid="{00000000-0010-0000-0700-00000B000000}" name="Column2" dataDxfId="1843" totalsRowDxfId="1842"/>
    <tableColumn id="10" xr3:uid="{00000000-0010-0000-0700-00000A000000}" name="Column1" dataDxfId="1843" totalsRowDxfId="1842"/>
    <tableColumn id="12" xr3:uid="{00000000-0010-0000-0700-00000C000000}" name="Column12" dataDxfId="1353" totalsRowDxfId="1354"/>
    <tableColumn id="4" xr3:uid="{00000000-0010-0000-0700-000004000000}" name="الوحده" dataDxfId="1843" totalsRowDxfId="1842"/>
    <tableColumn id="5" xr3:uid="{00000000-0010-0000-0700-000005000000}" name="الوزن" dataDxfId="1843" totalsRowDxfId="1842"/>
    <tableColumn id="6" xr3:uid="{00000000-0010-0000-0700-000006000000}" name="سعر الكيلو" dataDxfId="1843" totalsRowDxfId="1842"/>
    <tableColumn id="7" xr3:uid="{00000000-0010-0000-0700-000007000000}" name="سعر الشبك " dataDxfId="1845" totalsRowDxfId="1349">
      <calculatedColumnFormula>Sheet2!B22</calculatedColumnFormula>
    </tableColumn>
    <tableColumn id="8" xr3:uid="{00000000-0010-0000-0700-000008000000}" name="اجمالي" totalsRowFunction="sum" dataDxfId="1846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43" totalsRowDxfId="1842"/>
    <tableColumn id="2" xr3:uid="{00000000-0010-0000-4F00-000002000000}" name="عدد" dataDxfId="1858" totalsRowDxfId="1842">
      <calculatedColumnFormula>IF((I70="بالتات"),0,4)</calculatedColumnFormula>
    </tableColumn>
    <tableColumn id="3" xr3:uid="{00000000-0010-0000-4F00-000003000000}" name="بيان" totalsRowLabel="Total" dataDxfId="1843" totalsRowDxfId="1842"/>
    <tableColumn id="11" xr3:uid="{00000000-0010-0000-4F00-00000B000000}" name="Column2" dataDxfId="1843" totalsRowDxfId="1842"/>
    <tableColumn id="10" xr3:uid="{00000000-0010-0000-4F00-00000A000000}" name="Column1" dataDxfId="1843" totalsRowDxfId="1842"/>
    <tableColumn id="12" xr3:uid="{00000000-0010-0000-4F00-00000C000000}" name="Column12" dataDxfId="1873" totalsRowDxfId="1884"/>
    <tableColumn id="4" xr3:uid="{00000000-0010-0000-4F00-000004000000}" name="الوحده" dataDxfId="1843" totalsRowDxfId="1842"/>
    <tableColumn id="5" xr3:uid="{00000000-0010-0000-4F00-000005000000}" name="الوزن" dataDxfId="1843" totalsRowDxfId="1842"/>
    <tableColumn id="6" xr3:uid="{00000000-0010-0000-4F00-000006000000}" name="سعر الكيلو" dataDxfId="1843" totalsRowDxfId="1842"/>
    <tableColumn id="7" xr3:uid="{00000000-0010-0000-4F00-000007000000}" name="سعر الشبك " dataDxfId="1864" totalsRowDxfId="1878">
      <calculatedColumnFormula>Sheet2!B26</calculatedColumnFormula>
    </tableColumn>
    <tableColumn id="8" xr3:uid="{00000000-0010-0000-4F00-000008000000}" name="اجمالي" totalsRowFunction="sum" dataDxfId="1860" totalsRowDxfId="1875">
      <calculatedColumnFormula>M85*U85</calculatedColumnFormula>
    </tableColumn>
    <tableColumn id="9" xr3:uid="{00000000-0010-0000-4F00-000009000000}" name="%" totalsRowFunction="custom" totalsRowDxfId="187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43"/>
    <tableColumn id="2" xr3:uid="{00000000-0010-0000-5000-000002000000}" name="عدد" totalsRowFunction="sum" dataDxfId="1843">
      <calculatedColumnFormula>M91*4</calculatedColumnFormula>
    </tableColumn>
    <tableColumn id="3" xr3:uid="{00000000-0010-0000-5000-000003000000}" name="بيان" totalsRowLabel="Total" dataDxfId="1843"/>
    <tableColumn id="11" xr3:uid="{00000000-0010-0000-5000-00000B000000}" name="Column2" dataDxfId="1843"/>
    <tableColumn id="10" xr3:uid="{00000000-0010-0000-5000-00000A000000}" name="Column1" dataDxfId="1843"/>
    <tableColumn id="12" xr3:uid="{00000000-0010-0000-5000-00000C000000}" name="Column12" totalsRowFunction="sum" dataDxfId="187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4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58"/>
    <tableColumn id="7" xr3:uid="{00000000-0010-0000-5000-000007000000}" name="سعر الشبك " dataDxfId="1864">
      <calculatedColumnFormula>S93*$S$2/1000</calculatedColumnFormula>
    </tableColumn>
    <tableColumn id="8" xr3:uid="{00000000-0010-0000-5000-000008000000}" name="اجمالي" totalsRowFunction="sum" dataDxfId="186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879"/>
    <tableColumn id="2" xr3:uid="{00000000-0010-0000-5100-000002000000}" name="المعدل" dataDxfId="1879"/>
    <tableColumn id="3" xr3:uid="{00000000-0010-0000-5100-000003000000}" name="الوحدة" dataDxfId="1879"/>
    <tableColumn id="4" xr3:uid="{00000000-0010-0000-5100-000004000000}" name="Column4" dataDxfId="1865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879"/>
    <tableColumn id="2" xr3:uid="{00000000-0010-0000-5200-000002000000}" name="Column2" dataDxfId="1355"/>
    <tableColumn id="3" xr3:uid="{00000000-0010-0000-5200-000003000000}" name="Column3" dataDxfId="1879"/>
    <tableColumn id="4" xr3:uid="{00000000-0010-0000-5200-000004000000}" name="Column4" dataDxfId="1879"/>
    <tableColumn id="5" xr3:uid="{00000000-0010-0000-5200-000005000000}" name="Column5" dataDxfId="1879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43" totalsRowDxfId="1842"/>
    <tableColumn id="2" xr3:uid="{00000000-0010-0000-5300-000002000000}" name="عدد" dataDxfId="1890" totalsRowDxfId="1842">
      <calculatedColumnFormula>IF((تسعير!$AU$14="بالتات"),0,M120-2)</calculatedColumnFormula>
    </tableColumn>
    <tableColumn id="3" xr3:uid="{00000000-0010-0000-5300-000003000000}" name="بيان" totalsRowLabel="Total" dataDxfId="1900" totalsRowDxfId="1842"/>
    <tableColumn id="5" xr3:uid="{00000000-0010-0000-5300-000005000000}" name="اليومية / الاجرة" dataDxfId="1900" totalsRowDxfId="1842"/>
    <tableColumn id="6" xr3:uid="{00000000-0010-0000-5300-000006000000}" name="بدل الوجبة" dataDxfId="1907" totalsRowDxfId="1842"/>
    <tableColumn id="11" xr3:uid="{00000000-0010-0000-5300-00000B000000}" name="موقع العمل" dataDxfId="1869" totalsRowDxfId="1842">
      <calculatedColumnFormula>تسعير!$AT$44</calculatedColumnFormula>
    </tableColumn>
    <tableColumn id="10" xr3:uid="{00000000-0010-0000-5300-00000A000000}" name="شيفت العمل" dataDxfId="1843" totalsRowDxfId="1842"/>
    <tableColumn id="12" xr3:uid="{00000000-0010-0000-5300-00000C000000}" name="Column12" totalsRowFunction="sum" dataDxfId="1873" totalsRowDxfId="188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888" totalsRowDxfId="1842"/>
    <tableColumn id="7" xr3:uid="{00000000-0010-0000-5300-000007000000}" name="اجمالي التكلفة للعامل" dataDxfId="1889" totalsRowDxfId="1878">
      <calculatedColumnFormula>Table1612677697[[#This Row],[Column12]]</calculatedColumnFormula>
    </tableColumn>
    <tableColumn id="8" xr3:uid="{00000000-0010-0000-5300-000008000000}" name="اجمالي" totalsRowFunction="sum" dataDxfId="1860" totalsRowDxfId="1875">
      <calculatedColumnFormula>M123*U123</calculatedColumnFormula>
    </tableColumn>
    <tableColumn id="9" xr3:uid="{00000000-0010-0000-5300-000009000000}" name="%" totalsRowFunction="custom" totalsRowDxfId="187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869" totalsRowDxfId="1842"/>
    <tableColumn id="2" xr3:uid="{00000000-0010-0000-5400-000002000000}" name="عدد" dataDxfId="1890" totalsRowDxfId="1842">
      <calculatedColumnFormula>IF((Q134="الاسكندرية"),0.25,0.1)</calculatedColumnFormula>
    </tableColumn>
    <tableColumn id="3" xr3:uid="{00000000-0010-0000-5400-000003000000}" name="بيان" totalsRowLabel="Total" dataDxfId="1869" totalsRowDxfId="1842"/>
    <tableColumn id="11" xr3:uid="{00000000-0010-0000-5400-00000B000000}" name="Column2" dataDxfId="1869" totalsRowDxfId="1842"/>
    <tableColumn id="10" xr3:uid="{00000000-0010-0000-5400-00000A000000}" name="Column1" dataDxfId="1869" totalsRowDxfId="1842"/>
    <tableColumn id="12" xr3:uid="{00000000-0010-0000-5400-00000C000000}" name="Column12" totalsRowFunction="sum" dataDxfId="1904" totalsRowDxfId="1884"/>
    <tableColumn id="4" xr3:uid="{00000000-0010-0000-5400-000004000000}" name="الوحده" dataDxfId="1905" totalsRowDxfId="1842"/>
    <tableColumn id="5" xr3:uid="{00000000-0010-0000-5400-000005000000}" name="الوزن" dataDxfId="1869" totalsRowDxfId="1842"/>
    <tableColumn id="6" xr3:uid="{00000000-0010-0000-5400-000006000000}" name="سعر الكيلو" dataDxfId="1869" totalsRowDxfId="1842"/>
    <tableColumn id="7" xr3:uid="{00000000-0010-0000-5400-000007000000}" name="سعر الشبك " dataDxfId="1908" totalsRowDxfId="1878">
      <calculatedColumnFormula>F96</calculatedColumnFormula>
    </tableColumn>
    <tableColumn id="8" xr3:uid="{00000000-0010-0000-5400-000008000000}" name="اجمالي" totalsRowFunction="sum" dataDxfId="1860" totalsRowDxfId="1875">
      <calculatedColumnFormula>M118*Table1613687798[[#This Row],[سعر الشبك ]]</calculatedColumnFormula>
    </tableColumn>
    <tableColumn id="9" xr3:uid="{00000000-0010-0000-5400-000009000000}" name="%" totalsRowFunction="custom" totalsRowDxfId="187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879"/>
    <tableColumn id="2" xr3:uid="{00000000-0010-0000-5500-000002000000}" name="خارجي" dataDxfId="1879"/>
    <tableColumn id="3" xr3:uid="{00000000-0010-0000-5500-000003000000}" name="داخلي" dataDxfId="1879"/>
    <tableColumn id="4" xr3:uid="{00000000-0010-0000-5500-000004000000}" name="بدل الوجبة" dataDxfId="1879"/>
    <tableColumn id="5" xr3:uid="{00000000-0010-0000-5500-000005000000}" name="دبابة" dataDxfId="1879"/>
    <tableColumn id="6" xr3:uid="{00000000-0010-0000-5500-000006000000}" name="جامبو" dataDxfId="1879"/>
    <tableColumn id="7" xr3:uid="{00000000-0010-0000-5500-000007000000}" name="الاقامة" dataDxfId="1879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869"/>
    <tableColumn id="4" xr3:uid="{00000000-0010-0000-5600-000004000000}" name="Column22" dataDxfId="1869"/>
    <tableColumn id="5" xr3:uid="{00000000-0010-0000-5600-000005000000}" name="Column23" dataDxfId="1869"/>
    <tableColumn id="3" xr3:uid="{00000000-0010-0000-5600-000003000000}" name="Column3" dataDxfId="189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89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43" totalsRowDxfId="1842"/>
    <tableColumn id="2" xr3:uid="{00000000-0010-0000-5700-000002000000}" name="عدد" dataDxfId="1843" totalsRowDxfId="1842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43" totalsRowDxfId="1842"/>
    <tableColumn id="11" xr3:uid="{00000000-0010-0000-5700-00000B000000}" name="Column2" dataDxfId="1843" totalsRowDxfId="1842"/>
    <tableColumn id="10" xr3:uid="{00000000-0010-0000-5700-00000A000000}" name="Column1" dataDxfId="1843" totalsRowDxfId="1842"/>
    <tableColumn id="12" xr3:uid="{00000000-0010-0000-5700-00000C000000}" name="المسطح" totalsRowFunction="sum" dataDxfId="1873" totalsRowDxfId="18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43" totalsRowDxfId="1842"/>
    <tableColumn id="5" xr3:uid="{00000000-0010-0000-5700-000005000000}" name="الوزن" totalsRowFunction="custom" totalsRowDxfId="1842">
      <totalsRowFormula>(S77*M77)+(S78*M78)+(M79*S79)+(S80*M80)</totalsRowFormula>
    </tableColumn>
    <tableColumn id="6" xr3:uid="{00000000-0010-0000-5700-000006000000}" name="اجمالي المسطح" totalsRowFunction="sum" dataDxfId="1858" totalsRowDxfId="1842">
      <calculatedColumnFormula>Table15880101[[#This Row],[المسطح]]*Table15880101[[#This Row],[عدد]]</calculatedColumnFormula>
    </tableColumn>
    <tableColumn id="7" xr3:uid="{00000000-0010-0000-5700-000007000000}" name="سعر الشبك " dataDxfId="1909" totalsRowDxfId="1878">
      <calculatedColumnFormula>S77*$S$2/1000</calculatedColumnFormula>
    </tableColumn>
    <tableColumn id="8" xr3:uid="{00000000-0010-0000-5700-000008000000}" name="اجمالي" totalsRowFunction="sum" dataDxfId="1860" totalsRowDxfId="1875">
      <calculatedColumnFormula>M77*U77</calculatedColumnFormula>
    </tableColumn>
    <tableColumn id="9" xr3:uid="{00000000-0010-0000-5700-000009000000}" name="%" totalsRowFunction="custom" totalsRowDxfId="187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43" totalsRowDxfId="1842"/>
    <tableColumn id="2" xr3:uid="{00000000-0010-0000-5800-000002000000}" name="عدد" dataDxfId="1858" totalsRowDxfId="1842"/>
    <tableColumn id="3" xr3:uid="{00000000-0010-0000-5800-000003000000}" name="بيان" totalsRowLabel="Total" dataDxfId="1843" totalsRowDxfId="1842"/>
    <tableColumn id="11" xr3:uid="{00000000-0010-0000-5800-00000B000000}" name="Column2" dataDxfId="1843" totalsRowDxfId="1842"/>
    <tableColumn id="10" xr3:uid="{00000000-0010-0000-5800-00000A000000}" name="Column1" dataDxfId="1843" totalsRowDxfId="1842"/>
    <tableColumn id="12" xr3:uid="{00000000-0010-0000-5800-00000C000000}" name="Column12" dataDxfId="1843" totalsRowDxfId="1842"/>
    <tableColumn id="4" xr3:uid="{00000000-0010-0000-5800-000004000000}" name="الوحده" totalsRowLabel="total" dataDxfId="1843" totalsRowDxfId="1842"/>
    <tableColumn id="5" xr3:uid="{00000000-0010-0000-5800-000005000000}" name="الوزن" dataDxfId="1843" totalsRowDxfId="1842"/>
    <tableColumn id="6" xr3:uid="{00000000-0010-0000-5800-000006000000}" name="سعر الكيلو" dataDxfId="1843" totalsRowDxfId="1842"/>
    <tableColumn id="7" xr3:uid="{00000000-0010-0000-5800-000007000000}" name="سعر الشبك " dataDxfId="1864" totalsRowDxfId="1878">
      <calculatedColumnFormula>Sheet2!AW6</calculatedColumnFormula>
    </tableColumn>
    <tableColumn id="8" xr3:uid="{00000000-0010-0000-5800-000008000000}" name="اجمالي" totalsRowFunction="sum" dataDxfId="1860" totalsRowDxfId="1875">
      <calculatedColumnFormula>BH28*BP28</calculatedColumnFormula>
    </tableColumn>
    <tableColumn id="9" xr3:uid="{00000000-0010-0000-5800-000009000000}" name="%" totalsRowFunction="custom" totalsRowDxfId="187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43" totalsRowDxfId="1842"/>
    <tableColumn id="2" xr3:uid="{00000000-0010-0000-0800-000002000000}" name="عدد" totalsRowFunction="count" dataDxfId="1843" totalsRowDxfId="1842">
      <calculatedColumnFormula>B29*4</calculatedColumnFormula>
    </tableColumn>
    <tableColumn id="3" xr3:uid="{00000000-0010-0000-0800-000003000000}" name="بيان" totalsRowLabel="Total" dataDxfId="1843" totalsRowDxfId="1842"/>
    <tableColumn id="11" xr3:uid="{00000000-0010-0000-0800-00000B000000}" name="Column2" dataDxfId="1843" totalsRowDxfId="1842"/>
    <tableColumn id="10" xr3:uid="{00000000-0010-0000-0800-00000A000000}" name="Column1" dataDxfId="1843" totalsRowDxfId="1842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43" totalsRowDxfId="1842"/>
    <tableColumn id="5" xr3:uid="{00000000-0010-0000-0800-000005000000}" name="الوزن" totalsRowFunction="custom" totalsRowDxfId="1842">
      <totalsRowFormula>H30*B30+H31*B31</totalsRowFormula>
    </tableColumn>
    <tableColumn id="6" xr3:uid="{00000000-0010-0000-0800-000006000000}" name="Column3" dataDxfId="1844" totalsRowDxfId="1842"/>
    <tableColumn id="7" xr3:uid="{00000000-0010-0000-0800-000007000000}" name="سعر الشبك " dataDxfId="1845" totalsRowDxfId="1847">
      <calculatedColumnFormula>H30*$H$2/1000</calculatedColumnFormula>
    </tableColumn>
    <tableColumn id="8" xr3:uid="{00000000-0010-0000-0800-000008000000}" name="اجمالي" totalsRowFunction="sum" dataDxfId="1846" totalsRowDxfId="1848">
      <calculatedColumnFormula>B30*J30</calculatedColumnFormula>
    </tableColumn>
    <tableColumn id="9" xr3:uid="{00000000-0010-0000-0800-000009000000}" name="%" totalsRowFunction="custom" totalsRowDxfId="184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43" totalsRowDxfId="1842"/>
    <tableColumn id="2" xr3:uid="{00000000-0010-0000-5900-000002000000}" name="عدد" dataDxfId="1858" totalsRowDxfId="1842"/>
    <tableColumn id="3" xr3:uid="{00000000-0010-0000-5900-000003000000}" name="بيان" totalsRowLabel="Total" dataDxfId="1843" totalsRowDxfId="1842"/>
    <tableColumn id="11" xr3:uid="{00000000-0010-0000-5900-00000B000000}" name="Column2" dataDxfId="1843" totalsRowDxfId="1842"/>
    <tableColumn id="10" xr3:uid="{00000000-0010-0000-5900-00000A000000}" name="Column1" dataDxfId="1843" totalsRowDxfId="1842"/>
    <tableColumn id="12" xr3:uid="{00000000-0010-0000-5900-00000C000000}" name="Column12" dataDxfId="1873" totalsRowDxfId="1884"/>
    <tableColumn id="4" xr3:uid="{00000000-0010-0000-5900-000004000000}" name="الوحده" dataDxfId="1843" totalsRowDxfId="1842"/>
    <tableColumn id="5" xr3:uid="{00000000-0010-0000-5900-000005000000}" name="الوزن" dataDxfId="1843" totalsRowDxfId="1842"/>
    <tableColumn id="6" xr3:uid="{00000000-0010-0000-5900-000006000000}" name="سعر الكيلو" dataDxfId="1843" totalsRowDxfId="1842"/>
    <tableColumn id="7" xr3:uid="{00000000-0010-0000-5900-000007000000}" name="سعر الشبك " dataDxfId="1864" totalsRowDxfId="1878">
      <calculatedColumnFormula>Sheet2!AW26</calculatedColumnFormula>
    </tableColumn>
    <tableColumn id="8" xr3:uid="{00000000-0010-0000-5900-000008000000}" name="اجمالي" totalsRowFunction="sum" dataDxfId="1860" totalsRowDxfId="1875">
      <calculatedColumnFormula>BH14*BP14</calculatedColumnFormula>
    </tableColumn>
    <tableColumn id="9" xr3:uid="{00000000-0010-0000-5900-000009000000}" name="%" totalsRowFunction="custom" totalsRowDxfId="187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43"/>
    <tableColumn id="2" xr3:uid="{00000000-0010-0000-5A00-000002000000}" name="عدد" totalsRowFunction="count" dataDxfId="1843">
      <calculatedColumnFormula>BH20*4</calculatedColumnFormula>
    </tableColumn>
    <tableColumn id="3" xr3:uid="{00000000-0010-0000-5A00-000003000000}" name="بيان" totalsRowLabel="Total" dataDxfId="1843"/>
    <tableColumn id="11" xr3:uid="{00000000-0010-0000-5A00-00000B000000}" name="Column2" dataDxfId="1843"/>
    <tableColumn id="10" xr3:uid="{00000000-0010-0000-5A00-00000A000000}" name="Column1" dataDxfId="1843"/>
    <tableColumn id="12" xr3:uid="{00000000-0010-0000-5A00-00000C000000}" name="Column12" totalsRowFunction="sum" dataDxfId="187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4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58"/>
    <tableColumn id="7" xr3:uid="{00000000-0010-0000-5A00-000007000000}" name="سعر الشبك " dataDxfId="1864">
      <calculatedColumnFormula>BN22*$S$2/1000</calculatedColumnFormula>
    </tableColumn>
    <tableColumn id="8" xr3:uid="{00000000-0010-0000-5A00-000008000000}" name="اجمالي" totalsRowFunction="sum" dataDxfId="186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879"/>
    <tableColumn id="2" xr3:uid="{00000000-0010-0000-5B00-000002000000}" name="المعدل" dataDxfId="1879"/>
    <tableColumn id="3" xr3:uid="{00000000-0010-0000-5B00-000003000000}" name="الوحدة" dataDxfId="1879"/>
    <tableColumn id="4" xr3:uid="{00000000-0010-0000-5B00-000004000000}" name="Column4" dataDxfId="1910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879"/>
    <tableColumn id="2" xr3:uid="{00000000-0010-0000-5C00-000002000000}" name="Column2" dataDxfId="1910"/>
    <tableColumn id="3" xr3:uid="{00000000-0010-0000-5C00-000003000000}" name="Column3" dataDxfId="1879"/>
    <tableColumn id="4" xr3:uid="{00000000-0010-0000-5C00-000004000000}" name="Column4" dataDxfId="1879"/>
    <tableColumn id="5" xr3:uid="{00000000-0010-0000-5C00-000005000000}" name="Column5" dataDxfId="1879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43"/>
    <tableColumn id="2" xr3:uid="{00000000-0010-0000-5D00-000002000000}" name="عدد" dataDxfId="1890">
      <calculatedColumnFormula>IF((تسعير!$AU$14="بالتات"),0,BH48-2)</calculatedColumnFormula>
    </tableColumn>
    <tableColumn id="3" xr3:uid="{00000000-0010-0000-5D00-000003000000}" name="بيان" totalsRowLabel="Total" dataDxfId="1900"/>
    <tableColumn id="5" xr3:uid="{00000000-0010-0000-5D00-000005000000}" name="اليومية / الاجرة" dataDxfId="1900"/>
    <tableColumn id="6" xr3:uid="{00000000-0010-0000-5D00-000006000000}" name="بدل الوجبة" dataDxfId="1907"/>
    <tableColumn id="11" xr3:uid="{00000000-0010-0000-5D00-00000B000000}" name="موقع العمل" dataDxfId="1869">
      <calculatedColumnFormula>تسعير!$AT$44</calculatedColumnFormula>
    </tableColumn>
    <tableColumn id="10" xr3:uid="{00000000-0010-0000-5D00-00000A000000}" name="شيفت العمل" dataDxfId="1843"/>
    <tableColumn id="12" xr3:uid="{00000000-0010-0000-5D00-00000C000000}" name="Column12" totalsRowFunction="sum" dataDxfId="187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86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869"/>
    <tableColumn id="2" xr3:uid="{00000000-0010-0000-5E00-000002000000}" name="عدد" dataDxfId="1890">
      <calculatedColumnFormula>IF((BL62="الاسكندرية"),0.25,0.1)</calculatedColumnFormula>
    </tableColumn>
    <tableColumn id="3" xr3:uid="{00000000-0010-0000-5E00-000003000000}" name="بيان" totalsRowLabel="Total" dataDxfId="1869"/>
    <tableColumn id="11" xr3:uid="{00000000-0010-0000-5E00-00000B000000}" name="Column2" dataDxfId="1869"/>
    <tableColumn id="10" xr3:uid="{00000000-0010-0000-5E00-00000A000000}" name="Column1" dataDxfId="1869"/>
    <tableColumn id="12" xr3:uid="{00000000-0010-0000-5E00-00000C000000}" name="Column12" totalsRowFunction="sum" dataDxfId="1371"/>
    <tableColumn id="4" xr3:uid="{00000000-0010-0000-5E00-000004000000}" name="الوحده" dataDxfId="1905"/>
    <tableColumn id="5" xr3:uid="{00000000-0010-0000-5E00-000005000000}" name="الوزن" dataDxfId="1869"/>
    <tableColumn id="6" xr3:uid="{00000000-0010-0000-5E00-000006000000}" name="سعر الكيلو" dataDxfId="1869"/>
    <tableColumn id="7" xr3:uid="{00000000-0010-0000-5E00-000007000000}" name="سعر الشبك " dataDxfId="1885">
      <calculatedColumnFormula>BQ45</calculatedColumnFormula>
    </tableColumn>
    <tableColumn id="8" xr3:uid="{00000000-0010-0000-5E00-000008000000}" name="اجمالي" totalsRowFunction="sum" dataDxfId="186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879"/>
    <tableColumn id="2" xr3:uid="{00000000-0010-0000-5F00-000002000000}" name="خارجي" dataDxfId="1879"/>
    <tableColumn id="3" xr3:uid="{00000000-0010-0000-5F00-000003000000}" name="داخلي" dataDxfId="1879"/>
    <tableColumn id="4" xr3:uid="{00000000-0010-0000-5F00-000004000000}" name="بدل الوجبة" dataDxfId="1879"/>
    <tableColumn id="5" xr3:uid="{00000000-0010-0000-5F00-000005000000}" name="دبابة" dataDxfId="1879"/>
    <tableColumn id="6" xr3:uid="{00000000-0010-0000-5F00-000006000000}" name="جامبو" dataDxfId="1879"/>
    <tableColumn id="7" xr3:uid="{00000000-0010-0000-5F00-000007000000}" name="الاقامة" dataDxfId="1879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869"/>
    <tableColumn id="4" xr3:uid="{00000000-0010-0000-6000-000004000000}" name="Column22" dataDxfId="1869"/>
    <tableColumn id="5" xr3:uid="{00000000-0010-0000-6000-000005000000}" name="Column23" dataDxfId="1869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89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43" totalsRowDxfId="1842"/>
    <tableColumn id="2" xr3:uid="{00000000-0010-0000-6100-000002000000}" name="عدد" dataDxfId="1843" totalsRowDxfId="1842"/>
    <tableColumn id="3" xr3:uid="{00000000-0010-0000-6100-000003000000}" name="بيان" totalsRowLabel="Total" dataDxfId="1843" totalsRowDxfId="1842"/>
    <tableColumn id="11" xr3:uid="{00000000-0010-0000-6100-00000B000000}" name="Column2" dataDxfId="1843" totalsRowDxfId="1842"/>
    <tableColumn id="10" xr3:uid="{00000000-0010-0000-6100-00000A000000}" name="Column1" dataDxfId="1843" totalsRowDxfId="1842"/>
    <tableColumn id="12" xr3:uid="{00000000-0010-0000-6100-00000C000000}" name="المسطح" totalsRowFunction="sum" dataDxfId="1873" totalsRowDxfId="18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43" totalsRowDxfId="1842"/>
    <tableColumn id="5" xr3:uid="{00000000-0010-0000-6100-000005000000}" name="الوزن" totalsRowFunction="custom" totalsRowDxfId="1842">
      <totalsRowFormula>(BN6*BH6)+(BN7*BG7)+(BN8*BG8)+(BN9*BG9)</totalsRowFormula>
    </tableColumn>
    <tableColumn id="6" xr3:uid="{00000000-0010-0000-6100-000006000000}" name="اجمالي المسطح" totalsRowFunction="sum" dataDxfId="1858" totalsRowDxfId="1842">
      <calculatedColumnFormula>Table1588090[[#This Row],[المسطح]]*Table1588090[[#This Row],[عدد]]</calculatedColumnFormula>
    </tableColumn>
    <tableColumn id="7" xr3:uid="{00000000-0010-0000-6100-000007000000}" name="سعر الشبك " dataDxfId="1909" totalsRowDxfId="1878">
      <calculatedColumnFormula>BN6*$S$2/1000</calculatedColumnFormula>
    </tableColumn>
    <tableColumn id="8" xr3:uid="{00000000-0010-0000-6100-000008000000}" name="اجمالي" totalsRowFunction="sum" dataDxfId="1860" totalsRowDxfId="1875">
      <calculatedColumnFormula>BH6*BP6</calculatedColumnFormula>
    </tableColumn>
    <tableColumn id="9" xr3:uid="{00000000-0010-0000-6100-000009000000}" name="%" totalsRowFunction="custom" totalsRowDxfId="187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911" totalsRowDxfId="1391"/>
    <tableColumn id="6" xr3:uid="{00000000-0010-0000-6200-000006000000}" name="price" totalsRowFunction="sum" dataDxfId="1911" totalsRowDxfId="191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129213.75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1000</v>
      </c>
      <c r="D7" s="182" t="s">
        <v>162</v>
      </c>
      <c r="E7" s="183">
        <f>تسعير!X31</f>
        <v>1900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1000</v>
      </c>
      <c r="L6" s="698"/>
      <c r="M6" s="94" t="s">
        <v>372</v>
      </c>
      <c r="N6" s="95">
        <f>تسجيل2!E7</f>
        <v>1900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190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999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1872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224.41536</v>
      </c>
      <c r="U8" s="138">
        <f>T8*S8</f>
        <v>67324.608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1865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9.325</v>
      </c>
      <c r="U11" s="103">
        <f>CEILING(T11,0.5)</f>
        <v>9.5</v>
      </c>
      <c r="V11" s="103">
        <f>U11*S11</f>
        <v>76</v>
      </c>
      <c r="W11" s="140">
        <v>4.45627705627706</v>
      </c>
      <c r="X11" s="141">
        <f>($W$1/1000)*W11*V11</f>
        <v>81282.493506493585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331.83333333333331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0</v>
      </c>
      <c r="S12" s="103">
        <f>MAX(P12:R12)</f>
        <v>3.5</v>
      </c>
      <c r="T12" s="139">
        <f>(G12*I12)/S12/100</f>
        <v>3.7923809523809524</v>
      </c>
      <c r="U12" s="103">
        <f ref="U12:U21" t="shared" si="0">CEILING(T12,0.25)</f>
        <v>4</v>
      </c>
      <c r="V12" s="103">
        <f ref="V12:V20" t="shared" si="1">G12*S12</f>
        <v>14</v>
      </c>
      <c r="W12" s="140">
        <v>1.86378737541528</v>
      </c>
      <c r="X12" s="141">
        <f>($W$1/1000)*W12*V12</f>
        <v>6262.325581395341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325.33333333333331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0</v>
      </c>
      <c r="S13" s="103">
        <f ref="S13:S20" t="shared" si="5">MAX(P13:R13)</f>
        <v>3.5</v>
      </c>
      <c r="T13" s="139">
        <f ref="T13:T20" t="shared" si="6">(G13*I13)/S13/100</f>
        <v>1.8590476190476191</v>
      </c>
      <c r="U13" s="103">
        <f t="shared" si="0"/>
        <v>2</v>
      </c>
      <c r="V13" s="103">
        <f t="shared" si="1"/>
        <v>7</v>
      </c>
      <c r="W13" s="140">
        <v>1.86378737541528</v>
      </c>
      <c r="X13" s="141">
        <f ref="X13:X20" t="shared" si="7">($W$1/1000)*W13*V13</f>
        <v>3131.1627906976705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331.83333333333331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0</v>
      </c>
      <c r="S14" s="103">
        <f t="shared" si="5"/>
        <v>3.5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e">
        <f>IF(L11&lt;=3,"0",(L11-3)*L14)</f>
        <v>#VALUE!</v>
      </c>
      <c r="H15" s="719"/>
      <c r="I15" s="720" t="e">
        <f>IF(G15="-------","---------",I13)</f>
        <v>#VALUE!</v>
      </c>
      <c r="J15" s="720"/>
      <c r="K15" s="106"/>
      <c r="L15" s="106"/>
      <c r="M15" s="106"/>
      <c r="N15" s="106"/>
      <c r="O15" s="106"/>
      <c r="P15" s="103" t="e">
        <f t="shared" si="2"/>
        <v>#VALUE!</v>
      </c>
      <c r="Q15" s="103" t="e">
        <f t="shared" si="3"/>
        <v>#VALUE!</v>
      </c>
      <c r="R15" s="103" t="e">
        <f t="shared" si="4"/>
        <v>#VALUE!</v>
      </c>
      <c r="S15" s="103" t="e">
        <f t="shared" si="5"/>
        <v>#VALUE!</v>
      </c>
      <c r="T15" s="139" t="e">
        <f t="shared" si="6"/>
        <v>#VALUE!</v>
      </c>
      <c r="U15" s="103" t="e">
        <f>CEILING(T15,0.5)</f>
        <v>#VALUE!</v>
      </c>
      <c r="V15" s="103" t="e">
        <f t="shared" si="1"/>
        <v>#VALUE!</v>
      </c>
      <c r="W15" s="140">
        <v>1.05172413793103</v>
      </c>
      <c r="X15" s="141" t="e">
        <f t="shared" si="7"/>
        <v>#VALUE!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333.83333333333331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0</v>
      </c>
      <c r="S16" s="103">
        <f t="shared" si="5"/>
        <v>3.5</v>
      </c>
      <c r="T16" s="139">
        <f t="shared" si="6"/>
        <v>0.95380952380952377</v>
      </c>
      <c r="U16" s="103">
        <f>CEILING(T16,0.5)</f>
        <v>1</v>
      </c>
      <c r="V16" s="103">
        <f t="shared" si="1"/>
        <v>3.5</v>
      </c>
      <c r="W16" s="140">
        <v>1.3948717948718</v>
      </c>
      <c r="X16" s="141">
        <f t="shared" si="7"/>
        <v>1171.6923076923119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333.83333333333331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330.33333333333331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0</v>
      </c>
      <c r="S17" s="103">
        <f t="shared" si="5"/>
        <v>3.5</v>
      </c>
      <c r="T17" s="139">
        <f t="shared" si="6"/>
        <v>0.95380952380952377</v>
      </c>
      <c r="U17" s="103">
        <f>CEILING(T17,0.5)</f>
        <v>1</v>
      </c>
      <c r="V17" s="103">
        <f t="shared" si="1"/>
        <v>3.5</v>
      </c>
      <c r="W17" s="140">
        <v>1.3948717948718</v>
      </c>
      <c r="X17" s="141">
        <f t="shared" si="7"/>
        <v>1171.6923076923119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330.33333333333331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0</v>
      </c>
      <c r="S18" s="103">
        <f t="shared" si="5"/>
        <v>3.5</v>
      </c>
      <c r="T18" s="139">
        <f t="shared" si="6"/>
        <v>0.94380952380952376</v>
      </c>
      <c r="U18" s="103">
        <f t="shared" si="0"/>
        <v>1</v>
      </c>
      <c r="V18" s="103">
        <f t="shared" si="1"/>
        <v>3.5</v>
      </c>
      <c r="W18" s="140">
        <v>1.3948717948718</v>
      </c>
      <c r="X18" s="141">
        <f t="shared" si="7"/>
        <v>1171.6923076923119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997.5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323.33333333333331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0</v>
      </c>
      <c r="S20" s="103">
        <f t="shared" si="5"/>
        <v>3.5</v>
      </c>
      <c r="T20" s="139">
        <f t="shared" si="6"/>
        <v>2.7714285714285718</v>
      </c>
      <c r="U20" s="103">
        <f t="shared" si="0"/>
        <v>3</v>
      </c>
      <c r="V20" s="103">
        <f t="shared" si="1"/>
        <v>10.5</v>
      </c>
      <c r="W20" s="103">
        <v>1.65</v>
      </c>
      <c r="X20" s="141">
        <f t="shared" si="7"/>
        <v>4158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3775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151</v>
      </c>
      <c r="U21" s="142">
        <f t="shared" si="0"/>
        <v>151</v>
      </c>
      <c r="V21" s="142">
        <f>U21*S21</f>
        <v>151</v>
      </c>
      <c r="W21" s="142">
        <f>Sheet2!B17</f>
        <v>175</v>
      </c>
      <c r="X21" s="144">
        <f>W21*V21</f>
        <v>26425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74.6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261.09999999999997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999</v>
      </c>
      <c r="L97" s="177" t="str">
        <f>M8</f>
        <v>Χ</v>
      </c>
      <c r="M97" s="756">
        <f>N8</f>
        <v>1872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1000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1900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1900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1900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1900</v>
      </c>
      <c r="T31" s="47" t="s">
        <v>484</v>
      </c>
      <c r="U31" s="57">
        <f>INT((S31-4)/25)+1</f>
        <v>76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1900</v>
      </c>
      <c r="E2" s="1">
        <f>تسجيل2!E7</f>
        <v>1900</v>
      </c>
      <c r="F2" s="1">
        <f>تسجيل2!E7</f>
        <v>1900</v>
      </c>
      <c r="G2" s="1">
        <f>تسجيل2!E7</f>
        <v>1900</v>
      </c>
      <c r="H2" s="8">
        <f>تسجيل2!E7</f>
        <v>1900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1900</v>
      </c>
      <c r="E6" s="1">
        <f>IF(E3=0,E2,E2-E3-E4+10)</f>
        <v>1900</v>
      </c>
      <c r="F6" s="1">
        <f>IF(F3=0,F2,F2-F3-F4+10)</f>
        <v>1900</v>
      </c>
      <c r="G6" s="1">
        <f>IF(G3=0,G2,G2-G3-G4+10)</f>
        <v>1900</v>
      </c>
      <c r="H6" s="8">
        <f>IF(H3=0,H2,H2-H3-H4+10)</f>
        <v>1900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1900</v>
      </c>
      <c r="L6" s="10">
        <f>IF('Format (2)'!E8=1,تسجيل2!E7-30,IF('Format (2)'!E8=2,D7,IF('Format (2)'!E8=3,E7,IF('Format (2)'!E8=4,F7,IF('Format (2)'!E8=5,G7,IF('Format (2)'!E8=6,H7,"-----"))))))</f>
        <v>1870</v>
      </c>
    </row>
    <row r="7">
      <c r="A7" s="798"/>
      <c r="B7" s="799"/>
      <c r="C7" s="19" t="s">
        <v>507</v>
      </c>
      <c r="D7" s="6">
        <f>D6-30</f>
        <v>1870</v>
      </c>
      <c r="E7" s="6">
        <f>E6-17</f>
        <v>1883</v>
      </c>
      <c r="F7" s="6">
        <f>F6-30</f>
        <v>1870</v>
      </c>
      <c r="G7" s="6">
        <f>G6-17</f>
        <v>1883</v>
      </c>
      <c r="H7" s="9">
        <f>H6-30</f>
        <v>1870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1900</v>
      </c>
      <c r="E11" s="1">
        <f>تسجيل2!E7</f>
        <v>1900</v>
      </c>
      <c r="F11" s="1">
        <f>تسجيل2!E7</f>
        <v>1900</v>
      </c>
      <c r="G11" s="1">
        <f>تسجيل2!E7</f>
        <v>1900</v>
      </c>
      <c r="H11" s="8">
        <f>تسجيل2!E7</f>
        <v>1900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1900</v>
      </c>
      <c r="L14" s="10">
        <f>IF('Format (2)'!E8=1,تسجيل2!E7-30,IF('Format (2)'!E8=2,D16,IF('Format (2)'!E8=3,E16,IF('Format (2)'!E8=4,F16,IF('Format (2)'!E8=5,G16,IF('Format (2)'!E8=6,H16))))))</f>
        <v>1870</v>
      </c>
    </row>
    <row r="15">
      <c r="A15" s="802"/>
      <c r="B15" s="803"/>
      <c r="C15" s="10" t="s">
        <v>505</v>
      </c>
      <c r="D15" s="1">
        <f>IF(D12=0,D11,D11-D12-D13+11)</f>
        <v>1900</v>
      </c>
      <c r="E15" s="1">
        <f>IF(E12=0,E11,E11-E12-E13+11)</f>
        <v>1900</v>
      </c>
      <c r="F15" s="1">
        <f>IF(F12=0,F11,F11-F12-F13+11)</f>
        <v>1900</v>
      </c>
      <c r="G15" s="1">
        <f>IF(G12=0,G11,G11-G12-G13+11)</f>
        <v>1900</v>
      </c>
      <c r="H15" s="8">
        <f>IF(H12=0,H11,H11-H12-H13+11)</f>
        <v>1900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1870</v>
      </c>
      <c r="E16" s="6">
        <f>E15-17</f>
        <v>1883</v>
      </c>
      <c r="F16" s="6">
        <f>F15-30</f>
        <v>1870</v>
      </c>
      <c r="G16" s="6">
        <f>G15-17</f>
        <v>1883</v>
      </c>
      <c r="H16" s="9">
        <f>H15-30</f>
        <v>1870</v>
      </c>
      <c r="Q16" s="10">
        <f>IF('Format (2)'!A7=1,K6,IF('Format (2)'!A7=3,K6,IF('Format (2)'!A7=4,K23,IF('Format (2)'!A7=2,K23,IF('Format (2)'!A7=5,K14,"------")))))</f>
        <v>1900</v>
      </c>
      <c r="R16" s="10">
        <f>IF('Format (2)'!A7=1,L6,IF('Format (2)'!A7=3,L6,IF('Format (2)'!A7=4,L23,IF('Format (2)'!A7=2,L23+2,IF('Format (2)'!A7=5,L14,"------")))))</f>
        <v>1872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1900</v>
      </c>
      <c r="E20" s="1">
        <f>تسجيل2!E7</f>
        <v>1900</v>
      </c>
      <c r="F20" s="1">
        <f>تسجيل2!E7</f>
        <v>1900</v>
      </c>
      <c r="G20" s="1">
        <f>تسجيل2!E7</f>
        <v>1900</v>
      </c>
      <c r="H20" s="8">
        <f>تسجيل2!E7</f>
        <v>1900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1900</v>
      </c>
      <c r="L23" s="10">
        <f>IF('Format (2)'!E8=1,تسجيل2!E7-30,IF('Format (2)'!E8=2,D25,IF('Format (2)'!E8=3,E25,IF('Format (2)'!E8=4,F25,IF('Format (2)'!E8=5,G25,IF('Format (2)'!E8=6,H25))))))</f>
        <v>1870</v>
      </c>
    </row>
    <row r="24">
      <c r="A24" s="808"/>
      <c r="B24" s="809"/>
      <c r="C24" s="10" t="s">
        <v>505</v>
      </c>
      <c r="D24" s="1">
        <f>IF(D21=0,D20,D20-D21-D22+11)</f>
        <v>1900</v>
      </c>
      <c r="E24" s="1">
        <f>IF(E21=0,E20,E20-E21-E22+11)</f>
        <v>1900</v>
      </c>
      <c r="F24" s="1">
        <f>IF(F21=0,F20,F20-F21-F22+11)</f>
        <v>1900</v>
      </c>
      <c r="G24" s="1">
        <f>IF(G21=0,G20,G20-G21-G22+11)</f>
        <v>1900</v>
      </c>
      <c r="H24" s="8">
        <f>IF(H21=0,H20,H20-H21-H22+11)</f>
        <v>1900</v>
      </c>
    </row>
    <row r="25">
      <c r="A25" s="810"/>
      <c r="B25" s="811"/>
      <c r="C25" s="19" t="s">
        <v>507</v>
      </c>
      <c r="D25" s="6">
        <f>D24-30</f>
        <v>1870</v>
      </c>
      <c r="E25" s="6">
        <f>E24-13</f>
        <v>1887</v>
      </c>
      <c r="F25" s="6">
        <f>F24-30</f>
        <v>1870</v>
      </c>
      <c r="G25" s="6">
        <f>G24-13</f>
        <v>1887</v>
      </c>
      <c r="H25" s="9">
        <f>H24-30</f>
        <v>1870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1000</v>
      </c>
      <c r="J4" s="15">
        <v>4</v>
      </c>
      <c r="K4" s="15">
        <v>2</v>
      </c>
    </row>
    <row r="5">
      <c r="A5" s="1" t="s">
        <v>503</v>
      </c>
      <c r="B5" s="1">
        <f>تسجيل2!E7</f>
        <v>1900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1900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1868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1865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1868</v>
      </c>
      <c r="F8" s="1">
        <f>IF('Format (2)'!A7=1,C6,IF('Format (2)'!A7=2,C7,IF('Format (2)'!A7=3,C8,IF('Format (2)'!A7=4,C9,IF('Format (2)'!A7=5,C10)))))</f>
        <v>1865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1868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1900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1900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1900</v>
      </c>
      <c r="F16" s="1">
        <f>IF('Format (2)'!A7=1,C14,IF('Format (2)'!A7=2,C15,IF('Format (2)'!A7=3,C16,IF('Format (2)'!A7=4,C17,IF('Format (2)'!A7=5,C118)))))</f>
        <v>1900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1900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44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1900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1000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45868.545102569442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45868.545102581018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38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17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12.24</v>
      </c>
      <c r="G6" s="242" t="s">
        <v>43</v>
      </c>
      <c r="H6" s="211">
        <v>8.5</v>
      </c>
      <c r="I6" s="211">
        <f>Table118[[#This Row],[الوزن]]*Table118[[#This Row],[عدد]]</f>
        <v>144.5</v>
      </c>
      <c r="J6" s="243">
        <f>H6*$H$2/1000</f>
        <v>382.5</v>
      </c>
      <c r="K6" s="240">
        <f>B6*J6</f>
        <v>6502.5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13.5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12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28.800000000000004</v>
      </c>
      <c r="G7" s="242" t="s">
        <v>43</v>
      </c>
      <c r="H7" s="211">
        <v>46.75</v>
      </c>
      <c r="I7" s="211">
        <f>Table118[[#This Row],[الوزن]]*Table118[[#This Row],[عدد]]</f>
        <v>561</v>
      </c>
      <c r="J7" s="243">
        <f ref="J7:J9" t="shared" si="1">H7*$H$2/1000</f>
        <v>2103.75</v>
      </c>
      <c r="K7" s="240">
        <f ref="K7:K9" t="shared" si="2">B7*J7</f>
        <v>25245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27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45.84</v>
      </c>
      <c r="G10" s="211"/>
      <c r="H10" s="211">
        <f>H9*B9+H8*B8+H7*B7</f>
        <v>673</v>
      </c>
      <c r="I10" s="211">
        <f>SUBTOTAL(109,Table118[اجمالي الميزان])</f>
        <v>817.5</v>
      </c>
      <c r="J10" s="242"/>
      <c r="K10" s="240">
        <f>SUBTOTAL(109,Table118[اجمالي])</f>
        <v>36787.5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4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1600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6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660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10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7000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12160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9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3600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6.75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641.25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38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8360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30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15300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29251.25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المقطم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المقطم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المقطم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المقطم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المقطم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المقطم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المقطم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المقطم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المقطم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45868.545102627315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45868.54510265046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45868.545102696757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45868.545102696757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45868.545102766206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45868.545102766206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