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<sst xmlns="http://schemas.openxmlformats.org/spreadsheetml/2006/main" count="598" uniqueCount="598">
  <si>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</si>
  <si>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</si>
  <si>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</si>
  <si>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</si>
  <si>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</si>
  <si>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</si>
  <si>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</si>
  <si>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</si>
  <si>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</si>
  <si>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</si>
  <si>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</si>
  <si>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</si>
  <si>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</si>
  <si>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</si>
  <si>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</si>
  <si>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</si>
  <si>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</si>
  <si>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</si>
  <si>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</si>
  <si>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</si>
  <si>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</si>
  <si>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</si>
  <si>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</si>
  <si>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</si>
  <si>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</si>
  <si>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</si>
  <si>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</si>
  <si>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</si>
  <si>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</si>
  <si>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</si>
  <si>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</si>
  <si>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</si>
  <si>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</si>
  <si>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</si>
  <si>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</si>
  <si>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</si>
  <si>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</si>
  <si>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</si>
  <si>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</si>
  <si>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</si>
  <si>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</si>
  <si>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</si>
  <si>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</si>
  <si>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</si>
  <si>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</si>
  <si>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</si>
  <si>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</si>
  <si>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</si>
  <si>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</si>
  <si>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</si>
  <si>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</si>
  <si>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</si>
  <si>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</si>
  <si>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</si>
  <si>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</si>
  <si>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</si>
  <si>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</si>
  <si>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</si>
  <si>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</si>
  <si>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</si>
  <si>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</si>
  <si>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</si>
  <si>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</si>
  <si>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</si>
  <si>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</si>
  <si>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</si>
  <si>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</si>
  <si>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</si>
  <si>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</si>
  <si>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</si>
  <si>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</si>
  <si>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</si>
  <si>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</si>
  <si>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</si>
  <si>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</si>
  <si>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</si>
  <si>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</si>
  <si>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</si>
  <si>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</si>
  <si>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</si>
  <si>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</si>
  <si>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</si>
  <si>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</si>
  <si>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</si>
  <si>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</si>
  <si>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</si>
  <si>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</si>
  <si>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</si>
  <si>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</si>
  <si>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</si>
  <si>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</si>
  <si>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</si>
  <si>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</si>
  <si>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</si>
  <si>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</si>
  <si>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</si>
  <si>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</si>
  <si>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</si>
  <si>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</si>
  <si>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</si>
  <si>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</si>
  <si>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</si>
  <si>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</si>
  <si>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</si>
  <si>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</si>
  <si>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</si>
  <si>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</si>
  <si>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</si>
  <si>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</si>
  <si>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</si>
  <si>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</si>
  <si>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</si>
  <si>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</si>
  <si>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</si>
  <si>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</si>
  <si>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</si>
  <si>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</si>
  <si>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</si>
  <si>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</si>
  <si>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</si>
  <si>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</si>
  <si>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</si>
  <si>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</si>
  <si>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</si>
  <si>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</si>
  <si>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</si>
  <si>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</si>
  <si>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</si>
  <si>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</si>
  <si>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</si>
  <si>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</si>
  <si>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</si>
  <si>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</si>
  <si>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</si>
  <si>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</si>
  <si>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</si>
  <si>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</si>
  <si>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</si>
  <si>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</si>
  <si>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</si>
  <si>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</si>
  <si>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</si>
  <si>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</si>
  <si>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</si>
  <si>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</si>
  <si>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</si>
  <si>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</si>
  <si>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</si>
  <si>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</si>
  <si>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</si>
  <si>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</si>
  <si>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</si>
  <si>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</si>
  <si>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</si>
  <si>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</si>
  <si>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</si>
  <si>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</si>
  <si>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</si>
  <si>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</si>
  <si>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</si>
  <si>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</si>
  <si>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</si>
  <si>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</si>
  <si>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</si>
  <si>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</si>
  <si>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</si>
  <si>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</si>
  <si>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</si>
  <si>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</si>
  <si>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</si>
  <si>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</si>
  <si>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</si>
  <si>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</si>
  <si>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</si>
  <si>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</si>
  <si>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</si>
  <si>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</si>
  <si>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</si>
  <si>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</si>
  <si>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</si>
  <si>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</si>
  <si>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</si>
  <si>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</si>
  <si>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</si>
  <si>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</si>
  <si>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</si>
  <si>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</si>
  <si>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</si>
  <si>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</si>
  <si>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</si>
  <si>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</si>
  <si>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</si>
  <si>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</si>
  <si>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</si>
  <si>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</si>
  <si>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</si>
  <si>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</si>
  <si>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</si>
  <si>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</si>
  <si>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</si>
  <si>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</si>
  <si>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</si>
  <si>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يدوي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</si>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</sst>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219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220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206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221</v>
      </c>
      <c r="B10" s="579"/>
    </row>
    <row r="11">
      <c r="A11" s="233" t="s">
        <v>222</v>
      </c>
      <c r="B11" s="233" t="s">
        <v>223</v>
      </c>
    </row>
    <row r="12">
      <c r="A12" s="233" t="s">
        <v>224</v>
      </c>
      <c r="B12" s="559">
        <v>45000</v>
      </c>
    </row>
    <row r="13">
      <c r="A13" s="233" t="s">
        <v>225</v>
      </c>
      <c r="B13" s="559">
        <v>45000</v>
      </c>
    </row>
    <row r="14">
      <c r="A14" s="549" t="s">
        <v>226</v>
      </c>
      <c r="B14" s="559">
        <v>225000</v>
      </c>
    </row>
    <row r="15">
      <c r="A15" s="233" t="s">
        <v>227</v>
      </c>
      <c r="B15" s="559">
        <v>60000</v>
      </c>
    </row>
    <row r="16">
      <c r="A16" s="233" t="s">
        <v>228</v>
      </c>
      <c r="B16" s="559">
        <v>275</v>
      </c>
    </row>
    <row r="17">
      <c r="A17" s="233" t="s">
        <v>229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230</v>
      </c>
      <c r="B33" s="559">
        <v>11000</v>
      </c>
    </row>
    <row r="34">
      <c r="A34" s="233" t="s">
        <v>231</v>
      </c>
      <c r="B34" s="559">
        <v>2000</v>
      </c>
    </row>
    <row r="35">
      <c r="A35" s="233" t="s">
        <v>232</v>
      </c>
      <c r="B35" s="559">
        <v>1500</v>
      </c>
    </row>
    <row r="36">
      <c r="A36" s="233" t="s">
        <v>233</v>
      </c>
      <c r="B36" s="559">
        <v>1500</v>
      </c>
    </row>
    <row r="37">
      <c r="A37" s="233" t="s">
        <v>234</v>
      </c>
      <c r="B37" s="559">
        <v>5000</v>
      </c>
    </row>
    <row r="38">
      <c r="A38" s="233" t="s">
        <v>235</v>
      </c>
      <c r="B38" s="559">
        <v>800</v>
      </c>
    </row>
    <row r="39">
      <c r="A39" s="233" t="s">
        <v>236</v>
      </c>
      <c r="B39" s="559">
        <v>130</v>
      </c>
    </row>
    <row r="40">
      <c r="A40" s="233" t="s">
        <v>237</v>
      </c>
      <c r="B40" s="559">
        <v>90</v>
      </c>
    </row>
    <row r="41">
      <c r="A41" s="233" t="s">
        <v>238</v>
      </c>
      <c r="B41" s="559">
        <v>25</v>
      </c>
    </row>
    <row r="42" ht="18.75">
      <c r="A42" s="323" t="s">
        <v>239</v>
      </c>
      <c r="B42" s="559">
        <v>450</v>
      </c>
    </row>
    <row r="43" ht="18.75">
      <c r="A43" s="323" t="s">
        <v>240</v>
      </c>
      <c r="B43" s="559">
        <v>130</v>
      </c>
    </row>
    <row r="44" ht="18.75">
      <c r="A44" s="323" t="s">
        <v>241</v>
      </c>
      <c r="B44" s="559">
        <v>175</v>
      </c>
    </row>
    <row r="45">
      <c r="A45" s="549" t="s">
        <v>242</v>
      </c>
      <c r="B45" s="559">
        <v>4000</v>
      </c>
    </row>
    <row r="46">
      <c r="A46" s="549" t="s">
        <v>243</v>
      </c>
      <c r="B46" s="559">
        <v>3000</v>
      </c>
    </row>
    <row r="47">
      <c r="A47" s="233" t="s">
        <v>244</v>
      </c>
      <c r="B47" s="559">
        <v>130</v>
      </c>
    </row>
    <row r="48">
      <c r="A48" s="233" t="s">
        <v>245</v>
      </c>
      <c r="B48" s="559">
        <v>25</v>
      </c>
    </row>
    <row r="49">
      <c r="A49" s="233" t="s">
        <v>246</v>
      </c>
      <c r="B49" s="559">
        <v>1200</v>
      </c>
    </row>
    <row r="50">
      <c r="A50" s="233" t="s">
        <v>247</v>
      </c>
      <c r="B50" s="559">
        <v>150</v>
      </c>
    </row>
    <row r="51">
      <c r="A51" s="233" t="s">
        <v>248</v>
      </c>
      <c r="B51" s="559">
        <v>150</v>
      </c>
    </row>
    <row r="52">
      <c r="A52" s="233" t="s">
        <v>249</v>
      </c>
      <c r="B52" s="559">
        <v>250</v>
      </c>
    </row>
    <row r="53">
      <c r="A53" s="233" t="s">
        <v>250</v>
      </c>
      <c r="B53" s="559">
        <v>80</v>
      </c>
    </row>
    <row r="54">
      <c r="A54" s="549" t="s">
        <v>251</v>
      </c>
      <c r="B54" s="559">
        <v>1200</v>
      </c>
    </row>
    <row r="55">
      <c r="A55" s="528" t="s">
        <v>252</v>
      </c>
      <c r="B55" s="559">
        <v>23000</v>
      </c>
    </row>
    <row r="56">
      <c r="A56" s="528" t="s">
        <v>253</v>
      </c>
      <c r="B56" s="559">
        <v>5000</v>
      </c>
    </row>
    <row r="57">
      <c r="A57" s="558" t="s">
        <v>254</v>
      </c>
      <c r="B57" s="559">
        <v>9000</v>
      </c>
    </row>
    <row r="58">
      <c r="A58" s="233" t="s">
        <v>255</v>
      </c>
      <c r="B58" s="233">
        <v>250</v>
      </c>
    </row>
    <row r="59">
      <c r="A59" s="576" t="s">
        <v>256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360</v>
      </c>
      <c r="Y1" s="136" t="e">
        <f>Royal!#REF!</f>
        <v>#REF!</v>
      </c>
      <c r="Z1" s="151" t="s">
        <v>361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362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363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361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364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257</v>
      </c>
      <c r="B6" s="694"/>
      <c r="C6" s="695"/>
      <c r="D6" s="687" t="s">
        <v>365</v>
      </c>
      <c r="E6" s="756" t="s">
        <v>366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367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368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369</v>
      </c>
      <c r="O7" s="99">
        <f>AA41/K7</f>
        <v>3014.2535679959346</v>
      </c>
      <c r="S7" s="60" t="s">
        <v>127</v>
      </c>
      <c r="T7" s="61" t="s">
        <v>370</v>
      </c>
      <c r="Z7" s="151"/>
      <c r="AA7" s="60"/>
      <c r="AB7" s="60"/>
    </row>
    <row r="8">
      <c r="A8" s="696"/>
      <c r="B8" s="697"/>
      <c r="C8" s="698"/>
      <c r="D8" s="688"/>
      <c r="E8" s="733" t="s">
        <v>371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372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373</v>
      </c>
      <c r="B10" s="737"/>
      <c r="C10" s="737"/>
      <c r="D10" s="737"/>
      <c r="E10" s="737"/>
      <c r="F10" s="737"/>
      <c r="G10" s="738" t="s">
        <v>374</v>
      </c>
      <c r="H10" s="738"/>
      <c r="I10" s="738" t="s">
        <v>375</v>
      </c>
      <c r="J10" s="738"/>
      <c r="K10" s="104"/>
      <c r="L10" s="739" t="s">
        <v>310</v>
      </c>
      <c r="M10" s="739"/>
      <c r="N10" s="739"/>
      <c r="O10" s="105"/>
      <c r="P10" s="97"/>
      <c r="Q10" s="97"/>
      <c r="R10" s="97"/>
      <c r="S10" s="90" t="s">
        <v>376</v>
      </c>
      <c r="T10" s="90" t="s">
        <v>377</v>
      </c>
      <c r="U10" s="90" t="s">
        <v>378</v>
      </c>
      <c r="V10" s="90" t="s">
        <v>379</v>
      </c>
      <c r="W10" s="60" t="s">
        <v>380</v>
      </c>
      <c r="X10" s="60" t="s">
        <v>223</v>
      </c>
      <c r="Z10" s="151"/>
      <c r="AA10" s="60"/>
      <c r="AB10" s="60"/>
    </row>
    <row r="11" ht="20.1" customHeight="1">
      <c r="A11" s="740" t="s">
        <v>381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382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383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284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384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288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385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386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387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388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389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313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390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374</v>
      </c>
      <c r="M20" s="726" t="s">
        <v>391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392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393</v>
      </c>
      <c r="B23" s="714"/>
      <c r="C23" s="714"/>
      <c r="D23" s="714"/>
      <c r="E23" s="715"/>
      <c r="F23" s="67" t="s">
        <v>394</v>
      </c>
      <c r="G23" s="68"/>
      <c r="H23" s="713" t="s">
        <v>395</v>
      </c>
      <c r="I23" s="714"/>
      <c r="J23" s="714"/>
      <c r="K23" s="714"/>
      <c r="L23" s="715"/>
      <c r="M23" s="67" t="s">
        <v>374</v>
      </c>
      <c r="N23" s="119"/>
      <c r="O23" s="119"/>
      <c r="P23" s="120"/>
      <c r="Q23" s="120"/>
      <c r="R23" s="120"/>
      <c r="S23" s="146"/>
      <c r="T23" s="147" t="s">
        <v>396</v>
      </c>
      <c r="U23" s="146" t="s">
        <v>397</v>
      </c>
      <c r="V23" s="146" t="s">
        <v>398</v>
      </c>
      <c r="W23" s="146" t="s">
        <v>399</v>
      </c>
      <c r="X23" s="146" t="s">
        <v>397</v>
      </c>
      <c r="Y23" s="146" t="s">
        <v>398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400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301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401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231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402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403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404</v>
      </c>
      <c r="C27" s="700"/>
      <c r="D27" s="700"/>
      <c r="E27" s="701"/>
      <c r="F27" s="73">
        <v>4</v>
      </c>
      <c r="G27" s="71"/>
      <c r="H27" s="72">
        <v>19</v>
      </c>
      <c r="I27" s="702" t="s">
        <v>405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406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407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408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232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409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233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410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411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412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413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414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415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416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234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417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235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418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419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420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421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236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422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423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294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295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424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362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425</v>
      </c>
      <c r="F3" s="659" t="s">
        <v>426</v>
      </c>
      <c r="G3" s="659"/>
    </row>
    <row r="4" ht="18" customHeight="1">
      <c r="A4" s="11" t="s">
        <v>294</v>
      </c>
      <c r="F4" s="663" t="s">
        <v>427</v>
      </c>
      <c r="G4" s="664"/>
      <c r="H4" s="664"/>
      <c r="I4" s="665"/>
      <c r="J4" s="10"/>
    </row>
    <row r="5" ht="18" customHeight="1">
      <c r="A5" s="11" t="s">
        <v>295</v>
      </c>
      <c r="F5" s="666" t="s">
        <v>428</v>
      </c>
      <c r="G5" s="657"/>
      <c r="H5" s="657"/>
      <c r="I5" s="658"/>
      <c r="J5" s="10"/>
    </row>
    <row r="6" ht="18" customHeight="1">
      <c r="A6" s="11" t="s">
        <v>366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429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296</v>
      </c>
    </row>
    <row r="10" ht="18" customHeight="1">
      <c r="A10" s="11" t="s">
        <v>297</v>
      </c>
    </row>
    <row r="11" ht="18" customHeight="1">
      <c r="A11" s="11" t="s">
        <v>313</v>
      </c>
      <c r="B11" s="646" t="s">
        <v>430</v>
      </c>
      <c r="C11" s="647"/>
      <c r="D11" s="657" t="s">
        <v>431</v>
      </c>
      <c r="E11" s="658"/>
    </row>
    <row r="12" ht="18" customHeight="1">
      <c r="A12" s="11" t="s">
        <v>298</v>
      </c>
    </row>
    <row r="13" ht="18" customHeight="1">
      <c r="A13" s="11" t="s">
        <v>432</v>
      </c>
    </row>
    <row r="14" ht="18" customHeight="1"/>
    <row r="15" ht="24.6" customHeight="1">
      <c r="A15" s="11" t="s">
        <v>301</v>
      </c>
      <c r="Q15" s="651"/>
      <c r="R15" s="651"/>
      <c r="S15" s="651"/>
    </row>
    <row r="16" ht="18" customHeight="1">
      <c r="C16" s="659" t="s">
        <v>433</v>
      </c>
      <c r="D16" s="659"/>
      <c r="E16" s="659"/>
      <c r="F16" s="1" t="s">
        <v>434</v>
      </c>
    </row>
    <row r="17" ht="18" customHeight="1">
      <c r="A17" s="659" t="s">
        <v>299</v>
      </c>
      <c r="B17" s="659"/>
      <c r="C17" s="659"/>
    </row>
    <row r="18" ht="18" customHeight="1">
      <c r="A18" s="648" t="s">
        <v>435</v>
      </c>
      <c r="B18" s="649"/>
      <c r="C18" s="14">
        <f>'Format Φωτισμου (2)'!B9</f>
        <v>5</v>
      </c>
    </row>
    <row r="19" ht="18" customHeight="1">
      <c r="A19" s="648" t="s">
        <v>436</v>
      </c>
      <c r="B19" s="649"/>
      <c r="C19" s="14">
        <f>'Format Φωτισμου (2)'!B12</f>
        <v>35</v>
      </c>
    </row>
    <row r="20" ht="18" customHeight="1">
      <c r="A20" s="648" t="s">
        <v>437</v>
      </c>
      <c r="B20" s="649"/>
      <c r="C20" s="14">
        <f>C19/C18</f>
        <v>7</v>
      </c>
    </row>
    <row r="21" ht="18" customHeight="1">
      <c r="A21" s="653" t="s">
        <v>438</v>
      </c>
      <c r="B21" s="654"/>
      <c r="C21" s="655">
        <v>20</v>
      </c>
      <c r="D21" s="656"/>
      <c r="E21" s="646" t="s">
        <v>439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440</v>
      </c>
      <c r="B22" s="649"/>
      <c r="C22" s="179">
        <v>50</v>
      </c>
      <c r="D22" s="184" t="s">
        <v>441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442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310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311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313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359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360</v>
      </c>
      <c r="Y1" s="136" t="e">
        <f>Royal!#REF!</f>
        <v>#REF!</v>
      </c>
      <c r="Z1" s="151" t="s">
        <v>361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362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363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361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364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257</v>
      </c>
      <c r="B6" s="694"/>
      <c r="C6" s="695"/>
      <c r="D6" s="687" t="s">
        <v>365</v>
      </c>
      <c r="E6" s="756" t="s">
        <v>366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367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368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369</v>
      </c>
      <c r="O7" s="99">
        <f>AA41/K7</f>
        <v>2133.1235057477479</v>
      </c>
      <c r="S7" s="60" t="s">
        <v>127</v>
      </c>
      <c r="T7" s="61" t="s">
        <v>370</v>
      </c>
      <c r="Z7" s="151"/>
      <c r="AA7" s="60"/>
      <c r="AB7" s="60"/>
    </row>
    <row r="8">
      <c r="A8" s="696"/>
      <c r="B8" s="697"/>
      <c r="C8" s="698"/>
      <c r="D8" s="688"/>
      <c r="E8" s="733" t="s">
        <v>371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372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373</v>
      </c>
      <c r="B10" s="737"/>
      <c r="C10" s="737"/>
      <c r="D10" s="737"/>
      <c r="E10" s="737"/>
      <c r="F10" s="737"/>
      <c r="G10" s="738" t="s">
        <v>374</v>
      </c>
      <c r="H10" s="738"/>
      <c r="I10" s="738" t="s">
        <v>375</v>
      </c>
      <c r="J10" s="738"/>
      <c r="K10" s="104"/>
      <c r="L10" s="739" t="s">
        <v>310</v>
      </c>
      <c r="M10" s="739"/>
      <c r="N10" s="739"/>
      <c r="O10" s="105"/>
      <c r="P10" s="97"/>
      <c r="Q10" s="97"/>
      <c r="R10" s="97"/>
      <c r="S10" s="90" t="s">
        <v>376</v>
      </c>
      <c r="T10" s="90" t="s">
        <v>377</v>
      </c>
      <c r="U10" s="90" t="s">
        <v>378</v>
      </c>
      <c r="V10" s="90" t="s">
        <v>379</v>
      </c>
      <c r="W10" s="60" t="s">
        <v>380</v>
      </c>
      <c r="X10" s="60" t="s">
        <v>223</v>
      </c>
      <c r="Z10" s="151"/>
      <c r="AA10" s="60"/>
      <c r="AB10" s="60"/>
    </row>
    <row r="11" ht="20.1" customHeight="1">
      <c r="A11" s="740" t="s">
        <v>381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382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383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284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384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288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385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386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387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388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389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313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390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374</v>
      </c>
      <c r="M20" s="726" t="s">
        <v>391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392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393</v>
      </c>
      <c r="B23" s="714"/>
      <c r="C23" s="714"/>
      <c r="D23" s="714"/>
      <c r="E23" s="715"/>
      <c r="F23" s="67" t="s">
        <v>394</v>
      </c>
      <c r="G23" s="68"/>
      <c r="H23" s="713" t="s">
        <v>395</v>
      </c>
      <c r="I23" s="714"/>
      <c r="J23" s="714"/>
      <c r="K23" s="714"/>
      <c r="L23" s="715"/>
      <c r="M23" s="67" t="s">
        <v>374</v>
      </c>
      <c r="N23" s="119"/>
      <c r="O23" s="119"/>
      <c r="P23" s="120"/>
      <c r="Q23" s="120"/>
      <c r="R23" s="120"/>
      <c r="S23" s="146"/>
      <c r="T23" s="147" t="s">
        <v>396</v>
      </c>
      <c r="U23" s="146" t="s">
        <v>397</v>
      </c>
      <c r="V23" s="146" t="s">
        <v>398</v>
      </c>
      <c r="W23" s="146" t="s">
        <v>399</v>
      </c>
      <c r="X23" s="146" t="s">
        <v>397</v>
      </c>
      <c r="Y23" s="146" t="s">
        <v>398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400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301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401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231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402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403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404</v>
      </c>
      <c r="C27" s="700"/>
      <c r="D27" s="700"/>
      <c r="E27" s="701"/>
      <c r="F27" s="73">
        <v>4</v>
      </c>
      <c r="G27" s="71"/>
      <c r="H27" s="72">
        <v>19</v>
      </c>
      <c r="I27" s="702" t="s">
        <v>405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406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407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408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232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409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233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410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411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412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413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414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415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416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234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417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235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418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419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420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421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236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422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423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294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295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257</v>
      </c>
      <c r="B1" s="20" t="s">
        <v>294</v>
      </c>
      <c r="C1" s="20" t="s">
        <v>295</v>
      </c>
      <c r="D1" s="20" t="s">
        <v>296</v>
      </c>
      <c r="E1" s="20" t="s">
        <v>297</v>
      </c>
      <c r="F1" s="20" t="s">
        <v>298</v>
      </c>
      <c r="G1" s="20" t="s">
        <v>299</v>
      </c>
      <c r="H1" s="20" t="s">
        <v>300</v>
      </c>
      <c r="I1" s="20" t="s">
        <v>301</v>
      </c>
      <c r="J1" s="770" t="s">
        <v>302</v>
      </c>
      <c r="K1" s="771"/>
      <c r="L1" s="771"/>
      <c r="M1" s="772"/>
      <c r="N1" s="20" t="s">
        <v>303</v>
      </c>
      <c r="O1" s="20" t="s">
        <v>301</v>
      </c>
      <c r="P1" s="20" t="s">
        <v>304</v>
      </c>
    </row>
    <row r="2">
      <c r="A2" s="21" t="s">
        <v>305</v>
      </c>
      <c r="B2" s="21" t="s">
        <v>306</v>
      </c>
      <c r="C2" s="21" t="s">
        <v>306</v>
      </c>
      <c r="D2" s="21" t="s">
        <v>307</v>
      </c>
      <c r="E2" s="21" t="s">
        <v>308</v>
      </c>
      <c r="F2" s="21" t="s">
        <v>309</v>
      </c>
      <c r="G2" s="21" t="s">
        <v>309</v>
      </c>
      <c r="H2" s="21" t="s">
        <v>309</v>
      </c>
      <c r="I2" s="21" t="s">
        <v>308</v>
      </c>
      <c r="J2" s="4" t="s">
        <v>310</v>
      </c>
      <c r="K2" s="1" t="s">
        <v>311</v>
      </c>
      <c r="L2" s="1" t="s">
        <v>312</v>
      </c>
      <c r="M2" s="18" t="s">
        <v>313</v>
      </c>
      <c r="N2" s="21" t="s">
        <v>314</v>
      </c>
      <c r="O2" s="21" t="s">
        <v>315</v>
      </c>
      <c r="P2" s="21" t="s">
        <v>309</v>
      </c>
    </row>
    <row r="3">
      <c r="A3" s="21" t="s">
        <v>316</v>
      </c>
      <c r="B3" s="21" t="s">
        <v>317</v>
      </c>
      <c r="C3" s="21" t="s">
        <v>317</v>
      </c>
      <c r="D3" s="21" t="s">
        <v>318</v>
      </c>
      <c r="E3" s="21" t="s">
        <v>319</v>
      </c>
      <c r="F3" s="21" t="s">
        <v>308</v>
      </c>
      <c r="G3" s="21" t="s">
        <v>308</v>
      </c>
      <c r="H3" s="21" t="s">
        <v>308</v>
      </c>
      <c r="I3" s="21" t="s">
        <v>320</v>
      </c>
      <c r="J3" s="49">
        <v>-2</v>
      </c>
      <c r="K3" s="10">
        <v>-5</v>
      </c>
      <c r="L3" s="10">
        <v>-5</v>
      </c>
      <c r="M3" s="18">
        <v>-2</v>
      </c>
      <c r="N3" s="21" t="s">
        <v>321</v>
      </c>
      <c r="O3" s="21" t="s">
        <v>322</v>
      </c>
      <c r="P3" s="21" t="s">
        <v>308</v>
      </c>
    </row>
    <row r="4">
      <c r="A4" s="21" t="s">
        <v>323</v>
      </c>
      <c r="B4" s="21" t="s">
        <v>324</v>
      </c>
      <c r="C4" s="21" t="s">
        <v>325</v>
      </c>
      <c r="D4" s="21">
        <v>1</v>
      </c>
      <c r="E4" s="21" t="s">
        <v>326</v>
      </c>
      <c r="F4" s="21">
        <v>1</v>
      </c>
      <c r="G4" s="21">
        <v>1</v>
      </c>
      <c r="H4" s="21">
        <v>2</v>
      </c>
      <c r="I4" s="21" t="s">
        <v>327</v>
      </c>
      <c r="J4" s="49">
        <v>-1</v>
      </c>
      <c r="K4" s="10">
        <v>-4</v>
      </c>
      <c r="L4" s="10">
        <v>-4</v>
      </c>
      <c r="M4" s="18">
        <v>-1</v>
      </c>
      <c r="N4" s="21" t="s">
        <v>328</v>
      </c>
      <c r="O4" s="21">
        <v>1</v>
      </c>
      <c r="P4" s="21" t="s">
        <v>329</v>
      </c>
    </row>
    <row r="5">
      <c r="A5" s="21" t="s">
        <v>330</v>
      </c>
      <c r="B5" s="21">
        <v>1</v>
      </c>
      <c r="C5" s="21" t="s">
        <v>331</v>
      </c>
      <c r="D5" s="21"/>
      <c r="E5" s="21" t="s">
        <v>332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333</v>
      </c>
      <c r="O5" s="21"/>
      <c r="P5" s="21">
        <v>1</v>
      </c>
    </row>
    <row r="6">
      <c r="A6" s="21" t="s">
        <v>334</v>
      </c>
      <c r="B6" s="21"/>
      <c r="C6" s="21" t="s">
        <v>335</v>
      </c>
      <c r="D6" s="21"/>
      <c r="E6" s="21" t="s">
        <v>336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337</v>
      </c>
      <c r="O6" s="21"/>
      <c r="P6" s="21"/>
    </row>
    <row r="7">
      <c r="A7" s="21">
        <v>2</v>
      </c>
      <c r="B7" s="21"/>
      <c r="C7" s="21" t="s">
        <v>324</v>
      </c>
      <c r="D7" s="21"/>
      <c r="E7" s="21" t="s">
        <v>338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339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340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341</v>
      </c>
      <c r="D17" s="774"/>
      <c r="E17" s="774"/>
      <c r="F17" s="775"/>
      <c r="G17" s="1"/>
      <c r="H17" s="1"/>
      <c r="I17" s="1"/>
    </row>
    <row r="18">
      <c r="A18" s="26" t="s">
        <v>342</v>
      </c>
      <c r="B18" s="27">
        <f>تسجيل2!C7</f>
        <v>1200</v>
      </c>
      <c r="C18" s="28" t="s">
        <v>343</v>
      </c>
      <c r="D18" s="28"/>
      <c r="E18" s="28"/>
      <c r="F18" s="25"/>
      <c r="G18" s="1"/>
      <c r="H18" s="1"/>
      <c r="I18" s="1"/>
    </row>
    <row r="19">
      <c r="A19" s="29" t="s">
        <v>281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344</v>
      </c>
      <c r="B29" s="777"/>
      <c r="C29" s="777"/>
      <c r="D29" s="777"/>
      <c r="E29" s="777"/>
      <c r="F29" s="777"/>
      <c r="G29" s="777"/>
      <c r="H29" s="778"/>
      <c r="I29" s="776" t="s">
        <v>345</v>
      </c>
      <c r="J29" s="777"/>
      <c r="K29" s="777"/>
      <c r="L29" s="777"/>
      <c r="M29" s="777"/>
      <c r="N29" s="777"/>
      <c r="O29" s="777"/>
      <c r="P29" s="778"/>
      <c r="Q29" s="776" t="s">
        <v>346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347</v>
      </c>
      <c r="B31" s="765"/>
      <c r="C31" s="36">
        <f>B19</f>
        <v>800</v>
      </c>
      <c r="D31" s="34" t="s">
        <v>348</v>
      </c>
      <c r="E31" s="36">
        <f>H34</f>
        <v>12</v>
      </c>
      <c r="F31" s="34"/>
      <c r="G31" s="34"/>
      <c r="H31" s="35"/>
      <c r="I31" s="764" t="s">
        <v>347</v>
      </c>
      <c r="J31" s="765"/>
      <c r="K31" s="36">
        <f>B19</f>
        <v>800</v>
      </c>
      <c r="L31" s="34" t="s">
        <v>348</v>
      </c>
      <c r="M31" s="36">
        <f>P34</f>
        <v>10</v>
      </c>
      <c r="N31" s="15"/>
      <c r="O31" s="34"/>
      <c r="P31" s="35"/>
      <c r="Q31" s="766" t="s">
        <v>347</v>
      </c>
      <c r="R31" s="767"/>
      <c r="S31" s="57">
        <f>B19</f>
        <v>800</v>
      </c>
      <c r="T31" s="47" t="s">
        <v>349</v>
      </c>
      <c r="U31" s="57">
        <f>INT((S31-4)/25)+1</f>
        <v>32</v>
      </c>
      <c r="V31" s="47"/>
      <c r="W31" s="47"/>
      <c r="X31" s="48"/>
    </row>
    <row r="32">
      <c r="A32" s="768" t="s">
        <v>348</v>
      </c>
      <c r="B32" s="769"/>
      <c r="C32" s="769"/>
      <c r="D32" s="34"/>
      <c r="E32" s="34"/>
      <c r="F32" s="38"/>
      <c r="G32" s="34"/>
      <c r="H32" s="35"/>
      <c r="I32" s="768" t="s">
        <v>350</v>
      </c>
      <c r="J32" s="769"/>
      <c r="K32" s="769"/>
      <c r="L32" s="34"/>
      <c r="M32" s="34"/>
      <c r="N32" s="54"/>
      <c r="O32" s="34"/>
      <c r="P32" s="35"/>
    </row>
    <row r="33">
      <c r="A33" s="39" t="s">
        <v>351</v>
      </c>
      <c r="B33" s="40" t="s">
        <v>352</v>
      </c>
      <c r="C33" s="40" t="s">
        <v>353</v>
      </c>
      <c r="D33" s="34"/>
      <c r="E33" s="40" t="s">
        <v>351</v>
      </c>
      <c r="F33" s="40" t="s">
        <v>352</v>
      </c>
      <c r="G33" s="40" t="s">
        <v>353</v>
      </c>
      <c r="H33" s="35"/>
      <c r="I33" s="39" t="s">
        <v>351</v>
      </c>
      <c r="J33" s="40" t="s">
        <v>352</v>
      </c>
      <c r="K33" s="40" t="s">
        <v>353</v>
      </c>
      <c r="L33" s="34"/>
      <c r="M33" s="40" t="s">
        <v>351</v>
      </c>
      <c r="N33" s="37" t="s">
        <v>352</v>
      </c>
      <c r="O33" s="40" t="s">
        <v>353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354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354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355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355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356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356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357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357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358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358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267</v>
      </c>
      <c r="B1" s="780"/>
      <c r="C1" s="17"/>
      <c r="D1" s="3" t="s">
        <v>268</v>
      </c>
      <c r="E1" s="3" t="s">
        <v>269</v>
      </c>
      <c r="F1" s="3" t="s">
        <v>270</v>
      </c>
      <c r="G1" s="3" t="s">
        <v>271</v>
      </c>
      <c r="H1" s="7" t="s">
        <v>272</v>
      </c>
    </row>
    <row r="2">
      <c r="A2" s="781"/>
      <c r="B2" s="782"/>
      <c r="C2" s="10" t="s">
        <v>273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274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275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258</v>
      </c>
      <c r="L5" s="10" t="s">
        <v>276</v>
      </c>
    </row>
    <row r="6">
      <c r="A6" s="781"/>
      <c r="B6" s="782"/>
      <c r="C6" s="10" t="s">
        <v>277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278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279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280</v>
      </c>
      <c r="B10" s="786"/>
      <c r="C10" s="17"/>
      <c r="D10" s="3" t="s">
        <v>268</v>
      </c>
      <c r="E10" s="3" t="s">
        <v>269</v>
      </c>
      <c r="F10" s="3" t="s">
        <v>270</v>
      </c>
      <c r="G10" s="3" t="s">
        <v>271</v>
      </c>
      <c r="H10" s="7" t="s">
        <v>272</v>
      </c>
    </row>
    <row r="11">
      <c r="A11" s="787"/>
      <c r="B11" s="788"/>
      <c r="C11" s="10" t="s">
        <v>273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274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275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258</v>
      </c>
      <c r="L13" s="10" t="s">
        <v>276</v>
      </c>
    </row>
    <row r="14">
      <c r="A14" s="787"/>
      <c r="B14" s="788"/>
      <c r="H14" s="18"/>
      <c r="J14" s="10" t="s">
        <v>278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277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281</v>
      </c>
      <c r="R15" s="10" t="s">
        <v>282</v>
      </c>
    </row>
    <row r="16">
      <c r="A16" s="789"/>
      <c r="B16" s="790"/>
      <c r="C16" s="19" t="s">
        <v>279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283</v>
      </c>
      <c r="B19" s="792"/>
      <c r="C19" s="17"/>
      <c r="D19" s="3" t="s">
        <v>268</v>
      </c>
      <c r="E19" s="3" t="s">
        <v>269</v>
      </c>
      <c r="F19" s="3" t="s">
        <v>270</v>
      </c>
      <c r="G19" s="3" t="s">
        <v>271</v>
      </c>
      <c r="H19" s="7" t="s">
        <v>272</v>
      </c>
    </row>
    <row r="20">
      <c r="A20" s="793"/>
      <c r="B20" s="794"/>
      <c r="C20" s="10" t="s">
        <v>273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274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275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258</v>
      </c>
      <c r="L22" s="10" t="s">
        <v>276</v>
      </c>
    </row>
    <row r="23">
      <c r="A23" s="793"/>
      <c r="B23" s="794"/>
      <c r="H23" s="18"/>
      <c r="J23" s="10" t="s">
        <v>278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277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279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284</v>
      </c>
      <c r="K2" s="1" t="s">
        <v>285</v>
      </c>
      <c r="O2" s="1" t="s">
        <v>286</v>
      </c>
    </row>
    <row r="3">
      <c r="A3" s="1" t="s">
        <v>257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287</v>
      </c>
      <c r="B4" s="1">
        <f>تسجيل2!C7</f>
        <v>1200</v>
      </c>
      <c r="J4" s="15">
        <v>4</v>
      </c>
      <c r="K4" s="15">
        <v>2</v>
      </c>
    </row>
    <row r="5">
      <c r="A5" s="1" t="s">
        <v>258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284</v>
      </c>
      <c r="B6" s="1">
        <f>'Cutting Ro-2'!L14</f>
        <v>12</v>
      </c>
      <c r="C6" s="1" t="s">
        <v>288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289</v>
      </c>
      <c r="B9" s="1">
        <f>O8</f>
        <v>5</v>
      </c>
      <c r="J9" s="15">
        <v>9</v>
      </c>
      <c r="K9" s="15">
        <v>4</v>
      </c>
    </row>
    <row r="10">
      <c r="A10" s="12" t="s">
        <v>290</v>
      </c>
      <c r="B10" s="13">
        <f>(((B4-(تسجيل2!C22*2))/200)+1)*B9</f>
        <v>32.5</v>
      </c>
      <c r="C10" s="647" t="s">
        <v>291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292</v>
      </c>
      <c r="B11" s="13">
        <f>E10/B9</f>
        <v>6.6</v>
      </c>
      <c r="C11" s="647" t="s">
        <v>291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293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257</v>
      </c>
      <c r="B1" s="1" t="s">
        <v>258</v>
      </c>
      <c r="C1" s="1" t="s">
        <v>259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260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262</v>
      </c>
      <c r="I7" s="797"/>
      <c r="J7" s="797"/>
      <c r="K7" s="798"/>
    </row>
    <row r="8">
      <c r="A8" s="4" t="s">
        <v>263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264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260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266</v>
      </c>
      <c r="I15" s="797"/>
      <c r="J15" s="797"/>
      <c r="K15" s="798"/>
    </row>
    <row r="16">
      <c r="A16" s="4" t="s">
        <v>263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264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257</v>
      </c>
      <c r="B1" s="20" t="s">
        <v>294</v>
      </c>
      <c r="C1" s="20" t="s">
        <v>295</v>
      </c>
      <c r="D1" s="20" t="s">
        <v>296</v>
      </c>
      <c r="E1" s="20" t="s">
        <v>297</v>
      </c>
      <c r="F1" s="20" t="s">
        <v>298</v>
      </c>
      <c r="G1" s="20" t="s">
        <v>299</v>
      </c>
      <c r="H1" s="20" t="s">
        <v>300</v>
      </c>
      <c r="I1" s="20" t="s">
        <v>301</v>
      </c>
      <c r="J1" s="770" t="s">
        <v>302</v>
      </c>
      <c r="K1" s="771"/>
      <c r="L1" s="771"/>
      <c r="M1" s="772"/>
      <c r="N1" s="20" t="s">
        <v>303</v>
      </c>
      <c r="O1" s="20" t="s">
        <v>301</v>
      </c>
      <c r="P1" s="20" t="s">
        <v>304</v>
      </c>
    </row>
    <row r="2">
      <c r="A2" s="21" t="s">
        <v>305</v>
      </c>
      <c r="B2" s="21" t="s">
        <v>306</v>
      </c>
      <c r="C2" s="21" t="s">
        <v>306</v>
      </c>
      <c r="D2" s="21" t="s">
        <v>307</v>
      </c>
      <c r="E2" s="21" t="s">
        <v>308</v>
      </c>
      <c r="F2" s="21" t="s">
        <v>309</v>
      </c>
      <c r="G2" s="21" t="s">
        <v>309</v>
      </c>
      <c r="H2" s="21" t="s">
        <v>309</v>
      </c>
      <c r="I2" s="21" t="s">
        <v>308</v>
      </c>
      <c r="J2" s="4" t="s">
        <v>310</v>
      </c>
      <c r="K2" s="1" t="s">
        <v>311</v>
      </c>
      <c r="L2" s="1" t="s">
        <v>312</v>
      </c>
      <c r="M2" s="18" t="s">
        <v>313</v>
      </c>
      <c r="N2" s="21" t="s">
        <v>314</v>
      </c>
      <c r="O2" s="21" t="s">
        <v>315</v>
      </c>
      <c r="P2" s="21" t="s">
        <v>309</v>
      </c>
    </row>
    <row r="3">
      <c r="A3" s="21" t="s">
        <v>316</v>
      </c>
      <c r="B3" s="21" t="s">
        <v>317</v>
      </c>
      <c r="C3" s="21" t="s">
        <v>317</v>
      </c>
      <c r="D3" s="21" t="s">
        <v>318</v>
      </c>
      <c r="E3" s="21" t="s">
        <v>319</v>
      </c>
      <c r="F3" s="21" t="s">
        <v>308</v>
      </c>
      <c r="G3" s="21" t="s">
        <v>308</v>
      </c>
      <c r="H3" s="21" t="s">
        <v>308</v>
      </c>
      <c r="I3" s="21" t="s">
        <v>320</v>
      </c>
      <c r="J3" s="49">
        <v>-2</v>
      </c>
      <c r="K3" s="10">
        <v>-5</v>
      </c>
      <c r="L3" s="10">
        <v>-5</v>
      </c>
      <c r="M3" s="18">
        <v>-2</v>
      </c>
      <c r="N3" s="21" t="s">
        <v>321</v>
      </c>
      <c r="O3" s="21" t="s">
        <v>322</v>
      </c>
      <c r="P3" s="21" t="s">
        <v>308</v>
      </c>
    </row>
    <row r="4">
      <c r="A4" s="21" t="s">
        <v>323</v>
      </c>
      <c r="B4" s="21" t="s">
        <v>324</v>
      </c>
      <c r="C4" s="21" t="s">
        <v>325</v>
      </c>
      <c r="D4" s="21">
        <v>1</v>
      </c>
      <c r="E4" s="21" t="s">
        <v>326</v>
      </c>
      <c r="F4" s="21">
        <v>1</v>
      </c>
      <c r="G4" s="21">
        <v>1</v>
      </c>
      <c r="H4" s="21">
        <v>2</v>
      </c>
      <c r="I4" s="21" t="s">
        <v>327</v>
      </c>
      <c r="J4" s="49">
        <v>-1</v>
      </c>
      <c r="K4" s="10">
        <v>-4</v>
      </c>
      <c r="L4" s="10">
        <v>-4</v>
      </c>
      <c r="M4" s="18">
        <v>-1</v>
      </c>
      <c r="N4" s="21" t="s">
        <v>328</v>
      </c>
      <c r="O4" s="21">
        <v>1</v>
      </c>
      <c r="P4" s="21" t="s">
        <v>329</v>
      </c>
    </row>
    <row r="5">
      <c r="A5" s="21" t="s">
        <v>330</v>
      </c>
      <c r="B5" s="21">
        <v>1</v>
      </c>
      <c r="C5" s="21" t="s">
        <v>331</v>
      </c>
      <c r="D5" s="21"/>
      <c r="E5" s="21" t="s">
        <v>332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333</v>
      </c>
      <c r="O5" s="21"/>
      <c r="P5" s="21">
        <v>1</v>
      </c>
    </row>
    <row r="6">
      <c r="A6" s="21" t="s">
        <v>334</v>
      </c>
      <c r="B6" s="21"/>
      <c r="C6" s="21" t="s">
        <v>335</v>
      </c>
      <c r="D6" s="21"/>
      <c r="E6" s="21" t="s">
        <v>336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337</v>
      </c>
      <c r="O6" s="21"/>
      <c r="P6" s="21"/>
    </row>
    <row r="7">
      <c r="A7" s="21">
        <v>2</v>
      </c>
      <c r="B7" s="21"/>
      <c r="C7" s="21" t="s">
        <v>324</v>
      </c>
      <c r="D7" s="21"/>
      <c r="E7" s="21" t="s">
        <v>338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339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340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341</v>
      </c>
      <c r="D17" s="774"/>
      <c r="E17" s="774"/>
      <c r="F17" s="775"/>
      <c r="G17" s="1"/>
      <c r="H17" s="1"/>
      <c r="I17" s="1"/>
    </row>
    <row r="18">
      <c r="A18" s="26" t="s">
        <v>342</v>
      </c>
      <c r="B18" s="27">
        <f>تسجيل1!C7</f>
        <v>300</v>
      </c>
      <c r="C18" s="28" t="s">
        <v>343</v>
      </c>
      <c r="D18" s="28"/>
      <c r="E18" s="28"/>
      <c r="F18" s="25"/>
      <c r="G18" s="1"/>
      <c r="H18" s="1"/>
      <c r="I18" s="1"/>
    </row>
    <row r="19">
      <c r="A19" s="29" t="s">
        <v>281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344</v>
      </c>
      <c r="B29" s="777"/>
      <c r="C29" s="777"/>
      <c r="D29" s="777"/>
      <c r="E29" s="777"/>
      <c r="F29" s="777"/>
      <c r="G29" s="777"/>
      <c r="H29" s="778"/>
      <c r="I29" s="776" t="s">
        <v>345</v>
      </c>
      <c r="J29" s="777"/>
      <c r="K29" s="777"/>
      <c r="L29" s="777"/>
      <c r="M29" s="777"/>
      <c r="N29" s="777"/>
      <c r="O29" s="777"/>
      <c r="P29" s="778"/>
      <c r="Q29" s="776" t="s">
        <v>346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347</v>
      </c>
      <c r="B31" s="765"/>
      <c r="C31" s="36">
        <f>B19</f>
        <v>700</v>
      </c>
      <c r="D31" s="34" t="s">
        <v>348</v>
      </c>
      <c r="E31" s="36">
        <f>H34</f>
        <v>10</v>
      </c>
      <c r="F31" s="34"/>
      <c r="G31" s="34"/>
      <c r="H31" s="35"/>
      <c r="I31" s="764" t="s">
        <v>347</v>
      </c>
      <c r="J31" s="765"/>
      <c r="K31" s="36">
        <f>B19</f>
        <v>700</v>
      </c>
      <c r="L31" s="34" t="s">
        <v>348</v>
      </c>
      <c r="M31" s="36">
        <f>P34</f>
        <v>9</v>
      </c>
      <c r="N31" s="15"/>
      <c r="O31" s="34"/>
      <c r="P31" s="35"/>
      <c r="Q31" s="766" t="s">
        <v>347</v>
      </c>
      <c r="R31" s="767"/>
      <c r="S31" s="57">
        <f>B19</f>
        <v>700</v>
      </c>
      <c r="T31" s="47" t="s">
        <v>349</v>
      </c>
      <c r="U31" s="57">
        <f>INT((S31-4)/25)+1</f>
        <v>28</v>
      </c>
      <c r="V31" s="47"/>
      <c r="W31" s="47"/>
      <c r="X31" s="48"/>
    </row>
    <row r="32">
      <c r="A32" s="768" t="s">
        <v>348</v>
      </c>
      <c r="B32" s="769"/>
      <c r="C32" s="769"/>
      <c r="D32" s="34"/>
      <c r="E32" s="34"/>
      <c r="F32" s="38"/>
      <c r="G32" s="34"/>
      <c r="H32" s="35"/>
      <c r="I32" s="768" t="s">
        <v>350</v>
      </c>
      <c r="J32" s="769"/>
      <c r="K32" s="769"/>
      <c r="L32" s="34"/>
      <c r="M32" s="34"/>
      <c r="N32" s="54"/>
      <c r="O32" s="34"/>
      <c r="P32" s="35"/>
    </row>
    <row r="33">
      <c r="A33" s="39" t="s">
        <v>351</v>
      </c>
      <c r="B33" s="40" t="s">
        <v>352</v>
      </c>
      <c r="C33" s="40" t="s">
        <v>353</v>
      </c>
      <c r="D33" s="34"/>
      <c r="E33" s="40" t="s">
        <v>351</v>
      </c>
      <c r="F33" s="40" t="s">
        <v>352</v>
      </c>
      <c r="G33" s="40" t="s">
        <v>353</v>
      </c>
      <c r="H33" s="35"/>
      <c r="I33" s="39" t="s">
        <v>351</v>
      </c>
      <c r="J33" s="40" t="s">
        <v>352</v>
      </c>
      <c r="K33" s="40" t="s">
        <v>353</v>
      </c>
      <c r="L33" s="34"/>
      <c r="M33" s="40" t="s">
        <v>351</v>
      </c>
      <c r="N33" s="37" t="s">
        <v>352</v>
      </c>
      <c r="O33" s="40" t="s">
        <v>353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354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354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355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355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356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356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357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357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358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358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267</v>
      </c>
      <c r="B1" s="780"/>
      <c r="C1" s="17"/>
      <c r="D1" s="3" t="s">
        <v>268</v>
      </c>
      <c r="E1" s="3" t="s">
        <v>269</v>
      </c>
      <c r="F1" s="3" t="s">
        <v>270</v>
      </c>
      <c r="G1" s="3" t="s">
        <v>271</v>
      </c>
      <c r="H1" s="7" t="s">
        <v>272</v>
      </c>
    </row>
    <row r="2">
      <c r="A2" s="781"/>
      <c r="B2" s="782"/>
      <c r="C2" s="10" t="s">
        <v>273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274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275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258</v>
      </c>
      <c r="L5" s="10" t="s">
        <v>276</v>
      </c>
    </row>
    <row r="6">
      <c r="A6" s="781"/>
      <c r="B6" s="782"/>
      <c r="C6" s="10" t="s">
        <v>277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278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279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280</v>
      </c>
      <c r="B10" s="786"/>
      <c r="C10" s="17"/>
      <c r="D10" s="3" t="s">
        <v>268</v>
      </c>
      <c r="E10" s="3" t="s">
        <v>269</v>
      </c>
      <c r="F10" s="3" t="s">
        <v>270</v>
      </c>
      <c r="G10" s="3" t="s">
        <v>271</v>
      </c>
      <c r="H10" s="7" t="s">
        <v>272</v>
      </c>
    </row>
    <row r="11">
      <c r="A11" s="787"/>
      <c r="B11" s="788"/>
      <c r="C11" s="10" t="s">
        <v>273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274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275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258</v>
      </c>
      <c r="L13" s="10" t="s">
        <v>276</v>
      </c>
    </row>
    <row r="14">
      <c r="A14" s="787"/>
      <c r="B14" s="788"/>
      <c r="H14" s="18"/>
      <c r="J14" s="10" t="s">
        <v>278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277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281</v>
      </c>
      <c r="R15" s="10" t="s">
        <v>282</v>
      </c>
    </row>
    <row r="16">
      <c r="A16" s="789"/>
      <c r="B16" s="790"/>
      <c r="C16" s="19" t="s">
        <v>279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283</v>
      </c>
      <c r="B19" s="792"/>
      <c r="C19" s="17"/>
      <c r="D19" s="3" t="s">
        <v>268</v>
      </c>
      <c r="E19" s="3" t="s">
        <v>269</v>
      </c>
      <c r="F19" s="3" t="s">
        <v>270</v>
      </c>
      <c r="G19" s="3" t="s">
        <v>271</v>
      </c>
      <c r="H19" s="7" t="s">
        <v>272</v>
      </c>
    </row>
    <row r="20">
      <c r="A20" s="793"/>
      <c r="B20" s="794"/>
      <c r="C20" s="10" t="s">
        <v>273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274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275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258</v>
      </c>
      <c r="L22" s="10" t="s">
        <v>276</v>
      </c>
    </row>
    <row r="23">
      <c r="A23" s="793"/>
      <c r="B23" s="794"/>
      <c r="H23" s="18"/>
      <c r="J23" s="10" t="s">
        <v>278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277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279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284</v>
      </c>
      <c r="K2" s="1" t="s">
        <v>285</v>
      </c>
      <c r="O2" s="1" t="s">
        <v>286</v>
      </c>
    </row>
    <row r="3">
      <c r="A3" s="1" t="s">
        <v>257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287</v>
      </c>
      <c r="B4" s="1">
        <f>تسجيل1!C7</f>
        <v>300</v>
      </c>
      <c r="J4" s="15">
        <v>4</v>
      </c>
      <c r="K4" s="15">
        <v>2</v>
      </c>
    </row>
    <row r="5">
      <c r="A5" s="1" t="s">
        <v>258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284</v>
      </c>
      <c r="B6" s="1">
        <f>'Cutting Ro-1'!L14</f>
        <v>10</v>
      </c>
      <c r="C6" s="1" t="s">
        <v>288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289</v>
      </c>
      <c r="B9" s="1">
        <f>O8</f>
        <v>4</v>
      </c>
      <c r="J9" s="15">
        <v>9</v>
      </c>
      <c r="K9" s="15">
        <v>4</v>
      </c>
    </row>
    <row r="10">
      <c r="A10" s="12" t="s">
        <v>290</v>
      </c>
      <c r="B10" s="13">
        <f>(((B4-(تسجيل1!C22*2))/200)+1)*B9</f>
        <v>8</v>
      </c>
      <c r="C10" s="647" t="s">
        <v>291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292</v>
      </c>
      <c r="B11" s="13">
        <f>E10/B9</f>
        <v>2</v>
      </c>
      <c r="C11" s="647" t="s">
        <v>291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293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55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166</v>
      </c>
      <c r="AW25" s="485">
        <f>AT34</f>
        <v>800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168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202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204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205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800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206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207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208</v>
      </c>
      <c r="AT41" s="622"/>
      <c r="AU41" s="622"/>
      <c r="AW41" s="477"/>
      <c r="BD41" s="408" t="s">
        <v>209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210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211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212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213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214</v>
      </c>
      <c r="T52" s="451" t="s">
        <v>215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216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210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212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213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214</v>
      </c>
      <c r="T70" s="451" t="s">
        <v>215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217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218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66866111-0586-4083-844E-3D780951813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6D368BDB-2A6A-4B8E-BEDB-DFE9DCC9C328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825DCDA3-F686-47DF-895A-98F1D3745E06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CBBB2ABF-C0E4-4C87-B53C-DD91E30B76B9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25F744F-05FD-4822-B014-F113BDCB22D5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A164D54D-F5B2-4A8E-8AA4-E329E45EAECB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2EB3CFC-E379-4520-8970-4E4B3D56F2CA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311374A0-8946-4D15-AC5A-B2014E16FD95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3BCBC54F-8171-458B-8FE1-86B24822EF56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EB762B8-9D35-455E-AB36-2B9C7E8301A5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59930980-99C4-4E90-ABAC-20ADC4D2C6C8}">
          <x14:formula1>
            <xm:f>wavy2!$A$19:$A$20</xm:f>
          </x14:formula1>
          <xm:sqref>BE9</xm:sqref>
        </x14:dataValidation>
        <x14:dataValidation type="list" allowBlank="1" showInputMessage="1" showErrorMessage="1" xr:uid="{EBB00F83-6429-44CD-AC25-37A52972E7AD}">
          <x14:formula1>
            <xm:f>wavy1!$A$19:$A$20</xm:f>
          </x14:formula1>
          <xm:sqref>AT9</xm:sqref>
        </x14:dataValidation>
        <x14:dataValidation type="list" allowBlank="1" showInputMessage="1" showErrorMessage="1" xr:uid="{378C6538-1642-4A78-B75B-A95BDF52006D}">
          <x14:formula1>
            <xm:f>Sheet2!$B$5:$B$7</xm:f>
          </x14:formula1>
          <xm:sqref>T25 T46 T64</xm:sqref>
        </x14:dataValidation>
        <x14:dataValidation type="list" allowBlank="1" showInputMessage="1" showErrorMessage="1" xr:uid="{2A2CDBE6-DD9F-49DF-8005-DA10D752BF5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F6D3542-F648-4358-A146-A34CC495E69B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EA00B08-DDC1-4CC7-9DA7-29F0D1D79CD3}">
          <x14:formula1>
            <xm:f>Sheet2!$C$5:$C$6</xm:f>
          </x14:formula1>
          <xm:sqref>T26</xm:sqref>
        </x14:dataValidation>
        <x14:dataValidation type="list" allowBlank="1" showInputMessage="1" showErrorMessage="1" xr:uid="{FC27DFC2-39A2-4C59-8076-2E9D6FF256D1}">
          <x14:formula1>
            <xm:f>Sheet2!$A$5</xm:f>
          </x14:formula1>
          <xm:sqref>U31</xm:sqref>
        </x14:dataValidation>
        <x14:dataValidation type="list" allowBlank="1" showInputMessage="1" showErrorMessage="1" xr:uid="{7EDD38C8-2819-4A75-BC9B-F9504BA5D4F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4E532557-D660-4EB3-9063-E953B07F799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9BB17E52-37D2-4CC0-83F8-A5916852729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7639F992-8C7D-4DFA-9123-BABB1F9387B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BFC17F0A-AF9E-4CB8-8A12-2B82720C91A0}">
          <x14:formula1>
            <xm:f>Sheet2!$D$5:$D$6</xm:f>
          </x14:formula1>
          <xm:sqref>T32 T53 T71</xm:sqref>
        </x14:dataValidation>
        <x14:dataValidation type="list" allowBlank="1" showInputMessage="1" showErrorMessage="1" xr:uid="{03F776BD-BAF9-41ED-A99A-B581D5C837CE}">
          <x14:formula1>
            <xm:f>Sheet2!$A$6</xm:f>
          </x14:formula1>
          <xm:sqref>AC36</xm:sqref>
        </x14:dataValidation>
        <x14:dataValidation type="list" allowBlank="1" showInputMessage="1" showErrorMessage="1" xr:uid="{0CF06690-9F9E-4C22-AA17-965719AEE3A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257</v>
      </c>
      <c r="B1" s="1" t="s">
        <v>258</v>
      </c>
      <c r="C1" s="1" t="s">
        <v>259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260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262</v>
      </c>
      <c r="I7" s="797"/>
      <c r="J7" s="797"/>
      <c r="K7" s="798"/>
    </row>
    <row r="8">
      <c r="A8" s="4" t="s">
        <v>263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264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260</v>
      </c>
      <c r="C14" s="1">
        <f>IF(Format!N8=1,B2,IF(Format!N8=2,'Format διαστασης οδηγου'!B2-11,"-------"))</f>
        <v>700</v>
      </c>
      <c r="K14" s="8"/>
    </row>
    <row r="15">
      <c r="A15" s="4" t="s">
        <v>261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266</v>
      </c>
      <c r="I15" s="797"/>
      <c r="J15" s="797"/>
      <c r="K15" s="798"/>
    </row>
    <row r="16">
      <c r="A16" s="4" t="s">
        <v>263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264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45557.440801469907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43A74E3-C921-4C9C-923A-86574E4665A9}">
      <formula1>$N$2:$N$20</formula1>
    </dataValidation>
    <dataValidation type="list" allowBlank="1" showInputMessage="1" showErrorMessage="1" sqref="G63:G75" xr:uid="{3DF0E14C-19B5-487D-A633-4A521774A36A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45557.440801493052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A9E9CFE4-D438-4AA5-AC41-D82B580D7A19}">
      <formula1>$U$4:$U$5</formula1>
    </dataValidation>
    <dataValidation type="list" allowBlank="1" showInputMessage="1" showErrorMessage="1" sqref="F72:F80" xr:uid="{D87CFFC2-1620-481B-908F-EE7F184F12EF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445</v>
      </c>
      <c r="B1" s="271">
        <f>(F1*D1)/10000</f>
        <v>12.5</v>
      </c>
      <c r="C1" s="272" t="s">
        <v>429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446</v>
      </c>
      <c r="B2" s="187" t="s">
        <v>447</v>
      </c>
      <c r="C2" s="187" t="s">
        <v>448</v>
      </c>
      <c r="D2" s="187" t="s">
        <v>64</v>
      </c>
      <c r="E2" s="187" t="s">
        <v>449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450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45557.440801574077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451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452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453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454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455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456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457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458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459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460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461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462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463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464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465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466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467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468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469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470</v>
      </c>
      <c r="O15" s="214"/>
      <c r="P15" s="214"/>
      <c r="Q15" s="214"/>
      <c r="R15" s="393" t="s">
        <v>471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472</v>
      </c>
      <c r="O16" s="214"/>
      <c r="P16" s="214"/>
      <c r="Q16" s="214"/>
      <c r="R16" s="211" t="s">
        <v>473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202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AEDA1B64-9A39-4CE4-BF37-2048ED1A4DBE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445</v>
      </c>
      <c r="B1" s="271">
        <f>(F1*D1)/10000</f>
        <v>35</v>
      </c>
      <c r="C1" s="272" t="s">
        <v>429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446</v>
      </c>
      <c r="B2" s="187" t="s">
        <v>447</v>
      </c>
      <c r="C2" s="187" t="s">
        <v>448</v>
      </c>
      <c r="D2" s="187" t="s">
        <v>64</v>
      </c>
      <c r="E2" s="187" t="s">
        <v>449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450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45557.4408016088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451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453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455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457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459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461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463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465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467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469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470</v>
      </c>
      <c r="O15" s="214"/>
      <c r="P15" s="214"/>
      <c r="Q15" s="214"/>
      <c r="R15" s="393" t="s">
        <v>471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472</v>
      </c>
      <c r="O16" s="214"/>
      <c r="P16" s="214"/>
      <c r="Q16" s="214"/>
      <c r="R16" s="211" t="s">
        <v>473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202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7AA2ED66-B414-49AF-AB76-39EC802478E9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454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226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226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215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454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215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452</v>
      </c>
      <c r="F27" s="337" t="s">
        <v>539</v>
      </c>
      <c r="G27" s="337" t="s">
        <v>446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247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452</v>
      </c>
      <c r="F60" s="337" t="s">
        <v>539</v>
      </c>
      <c r="G60" s="337" t="s">
        <v>446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247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0504831D-919B-4D3E-832D-860375CDF45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40</v>
      </c>
      <c r="C1" s="537" t="s">
        <v>429</v>
      </c>
      <c r="D1" s="538">
        <f>تسعير!AT34</f>
        <v>800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سادة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429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52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149500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52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B32</v>
      </c>
      <c r="O3" s="207"/>
      <c r="P3" s="207"/>
      <c r="Q3" s="234" t="s">
        <v>18</v>
      </c>
      <c r="R3" s="641">
        <f>NOW()</f>
        <v>45557.440801701392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45557.440801701392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9500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452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452</v>
      </c>
      <c r="CO4" s="255"/>
    </row>
    <row r="5" ht="18.75" s="187" customFormat="1">
      <c r="A5" s="540" t="s">
        <v>569</v>
      </c>
      <c r="B5" s="541">
        <v>2</v>
      </c>
      <c r="C5" s="543">
        <f>D1</f>
        <v>800</v>
      </c>
      <c r="D5" s="541" t="s">
        <v>566</v>
      </c>
      <c r="E5" s="541">
        <v>3.8</v>
      </c>
      <c r="F5" s="541" t="e">
        <f>IF(($H$1="سادة"),(J5*H5*E5*($U$2+(Sheet2!B41*1000))/1000),(J5*H5*E5*($U$2+(Sheet2!B15))/1000))</f>
        <v>#DIV/0!</v>
      </c>
      <c r="G5" s="546"/>
      <c r="H5" s="542">
        <f>IF(AND((C5&gt;=200),(C5&lt;=250)),5,IF(AND((C5&gt;250),(C5&lt;=350)),7,IF(AND((C5&gt;350),(C5&lt;501)),5,IF(AND((C5&gt;=501),(C5&lt;701)),7,0))))</f>
        <v>0</v>
      </c>
      <c r="I5" s="281">
        <f t="shared" si="0"/>
        <v>0</v>
      </c>
      <c r="J5" s="545" t="e">
        <f t="shared" si="1"/>
        <v>#DIV/0!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454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454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4250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2565</v>
      </c>
      <c r="V6" s="240">
        <f>M6*U6</f>
        <v>5130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456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456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800</v>
      </c>
      <c r="D7" s="541" t="s">
        <v>566</v>
      </c>
      <c r="E7" s="541">
        <v>1.7</v>
      </c>
      <c r="F7" s="541" t="e">
        <f>IF(($H$1="سادة"),(J7*H7*E7*($U$2+(Sheet2!B41*1000))/1000),(J7*H7*E7*($U$2+(Sheet2!B15))/1000))</f>
        <v>#DIV/0!</v>
      </c>
      <c r="G7" s="546"/>
      <c r="H7" s="542">
        <f>IF(AND((C7&gt;=200),(C7&lt;=250)),5,IF(AND((C7&gt;250),(C7&lt;=350)),7,IF(AND((C7&gt;350),(C7&lt;501)),5,IF(AND((C7&gt;=501),(C7&lt;701)),7,0))))</f>
        <v>0</v>
      </c>
      <c r="I7" s="281">
        <f t="shared" si="0"/>
        <v>0</v>
      </c>
      <c r="J7" s="545" t="e">
        <f t="shared" si="1"/>
        <v>#DIV/0!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458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458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1625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460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460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799.6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462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462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104</v>
      </c>
      <c r="D10" s="541" t="s">
        <v>28</v>
      </c>
      <c r="E10" s="541">
        <v>20</v>
      </c>
      <c r="F10" s="541">
        <f>E10*C10</f>
        <v>2080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464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464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104</v>
      </c>
      <c r="D11" s="541" t="s">
        <v>28</v>
      </c>
      <c r="E11" s="541">
        <v>18</v>
      </c>
      <c r="F11" s="541">
        <f>E11*C11</f>
        <v>1872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19710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466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466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468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468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374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104</v>
      </c>
      <c r="D15" s="541" t="s">
        <v>28</v>
      </c>
      <c r="E15" s="541">
        <v>120</v>
      </c>
      <c r="F15" s="541">
        <f>C15*E15</f>
        <v>12480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104</v>
      </c>
      <c r="D16" s="541" t="s">
        <v>28</v>
      </c>
      <c r="E16" s="541">
        <v>120</v>
      </c>
      <c r="F16" s="541">
        <f>C16*E16</f>
        <v>12480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252</v>
      </c>
      <c r="D18" s="541" t="s">
        <v>566</v>
      </c>
      <c r="E18" s="541">
        <v>10</v>
      </c>
      <c r="F18" s="541">
        <f>C18*E18</f>
        <v>2520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252</v>
      </c>
      <c r="D19" s="557"/>
      <c r="E19" s="557">
        <v>20</v>
      </c>
      <c r="F19" s="541">
        <f ref="F19:F20" t="shared" si="7">C19*E19</f>
        <v>5040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18</v>
      </c>
      <c r="D20" s="541" t="s">
        <v>28</v>
      </c>
      <c r="E20" s="541">
        <v>250</v>
      </c>
      <c r="F20" s="541">
        <f t="shared" si="7"/>
        <v>4500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18</v>
      </c>
      <c r="D21" s="541" t="s">
        <v>28</v>
      </c>
      <c r="E21" s="541">
        <v>40</v>
      </c>
      <c r="F21" s="541">
        <f>E21*C21</f>
        <v>720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630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41000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الغربية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الغربية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الغربية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الغربية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الغربية</v>
      </c>
      <c r="R60" s="214"/>
      <c r="S60" s="247">
        <f>SUMIF(Table176978[Column1],Table16126776[[#This Row],[موقع العمل]],$Z$2:$Z$20)</f>
        <v>50</v>
      </c>
      <c r="T60" s="247"/>
      <c r="U60" s="243">
        <f>Table16126776[[#This Row],[Column12]]</f>
        <v>50</v>
      </c>
      <c r="V60" s="240">
        <f t="shared" si="17" ca="1"/>
        <v>1100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الغربية</v>
      </c>
      <c r="R61" s="214"/>
      <c r="S61" s="247">
        <f>SUMIF(Table176978[Column1],Table16126776[[#This Row],[موقع العمل]],$AA$2:$AA$20)</f>
        <v>50</v>
      </c>
      <c r="T61" s="247"/>
      <c r="U61" s="243">
        <f>Table16126776[[#This Row],[Column12]]</f>
        <v>50</v>
      </c>
      <c r="V61" s="240">
        <f t="shared" si="17" ca="1"/>
        <v>450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الغربية</v>
      </c>
      <c r="R62" s="214"/>
      <c r="S62" s="247">
        <f>SUMIF(Table176978[Column1],Table16126776[[#This Row],[موقع العمل]],$AC$2:$AC$20)</f>
        <v>1200</v>
      </c>
      <c r="T62" s="247"/>
      <c r="U62" s="243">
        <f>Table16126776[[#This Row],[Column12]]</f>
        <v>1200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الغربية</v>
      </c>
      <c r="R63" s="214"/>
      <c r="S63" s="247">
        <f>SUMIF(Table176978[Column1],Table16126776[[#This Row],[موقع العمل]],$AD$2:$AD$20)</f>
        <v>2200</v>
      </c>
      <c r="T63" s="247"/>
      <c r="U63" s="243">
        <f>Table16126776[[#This Row],[Column12]]</f>
        <v>2200</v>
      </c>
      <c r="V63" s="240">
        <f t="shared" si="17" ca="1"/>
        <v>4400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الغربية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3500</v>
      </c>
      <c r="T65" s="560"/>
      <c r="U65" s="564"/>
      <c r="V65" s="565">
        <f>SUBTOTAL(109,Table16126776[اجمالي])</f>
        <v>20000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0.35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429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45557.440801828707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429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45557.440801828707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452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454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456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452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458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454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460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456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462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458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464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460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466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462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468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464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466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374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468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2D438625-12B5-43D7-94AF-BBB4A37BF00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424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362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425</v>
      </c>
      <c r="F3" s="659" t="s">
        <v>426</v>
      </c>
      <c r="G3" s="659"/>
    </row>
    <row r="4" ht="18" customHeight="1">
      <c r="A4" s="11" t="s">
        <v>294</v>
      </c>
      <c r="F4" s="663" t="s">
        <v>427</v>
      </c>
      <c r="G4" s="664"/>
      <c r="H4" s="664"/>
      <c r="I4" s="665"/>
      <c r="J4" s="10"/>
    </row>
    <row r="5" ht="18" customHeight="1">
      <c r="A5" s="11" t="s">
        <v>295</v>
      </c>
      <c r="F5" s="666" t="s">
        <v>428</v>
      </c>
      <c r="G5" s="657"/>
      <c r="H5" s="657"/>
      <c r="I5" s="658"/>
      <c r="J5" s="10"/>
    </row>
    <row r="6" ht="18" customHeight="1">
      <c r="A6" s="11" t="s">
        <v>366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429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296</v>
      </c>
    </row>
    <row r="10" ht="18" customHeight="1">
      <c r="A10" s="11" t="s">
        <v>297</v>
      </c>
    </row>
    <row r="11" ht="18" customHeight="1">
      <c r="A11" s="11" t="s">
        <v>313</v>
      </c>
      <c r="B11" s="646" t="s">
        <v>430</v>
      </c>
      <c r="C11" s="647"/>
      <c r="D11" s="657" t="s">
        <v>431</v>
      </c>
      <c r="E11" s="658"/>
    </row>
    <row r="12" ht="18" customHeight="1">
      <c r="A12" s="11" t="s">
        <v>298</v>
      </c>
    </row>
    <row r="13" ht="18" customHeight="1">
      <c r="A13" s="11" t="s">
        <v>432</v>
      </c>
    </row>
    <row r="14" ht="18" customHeight="1"/>
    <row r="15" ht="24.6" customHeight="1">
      <c r="A15" s="11" t="s">
        <v>301</v>
      </c>
      <c r="Q15" s="651"/>
      <c r="R15" s="651"/>
      <c r="S15" s="651"/>
    </row>
    <row r="16" ht="18" customHeight="1">
      <c r="C16" s="659" t="s">
        <v>433</v>
      </c>
      <c r="D16" s="659"/>
      <c r="E16" s="659"/>
      <c r="F16" s="1" t="s">
        <v>434</v>
      </c>
    </row>
    <row r="17" ht="18" customHeight="1">
      <c r="A17" s="659" t="s">
        <v>299</v>
      </c>
      <c r="B17" s="659"/>
      <c r="C17" s="659"/>
    </row>
    <row r="18" ht="18" customHeight="1">
      <c r="A18" s="648" t="s">
        <v>435</v>
      </c>
      <c r="B18" s="649"/>
      <c r="C18" s="14">
        <f>'Format Φωτισμου'!B9</f>
        <v>4</v>
      </c>
    </row>
    <row r="19" ht="18" customHeight="1">
      <c r="A19" s="648" t="s">
        <v>436</v>
      </c>
      <c r="B19" s="649"/>
      <c r="C19" s="14">
        <f>'Format Φωτισμου'!B12</f>
        <v>8</v>
      </c>
    </row>
    <row r="20" ht="18" customHeight="1">
      <c r="A20" s="648" t="s">
        <v>437</v>
      </c>
      <c r="B20" s="649"/>
      <c r="C20" s="14">
        <f>C19/C18</f>
        <v>2</v>
      </c>
    </row>
    <row r="21" ht="18" customHeight="1">
      <c r="A21" s="653" t="s">
        <v>438</v>
      </c>
      <c r="B21" s="654"/>
      <c r="C21" s="655">
        <v>20</v>
      </c>
      <c r="D21" s="656"/>
      <c r="E21" s="646" t="s">
        <v>439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440</v>
      </c>
      <c r="B22" s="649"/>
      <c r="C22" s="179">
        <v>50</v>
      </c>
      <c r="D22" s="184" t="s">
        <v>441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442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310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311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313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