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<sst xmlns="http://schemas.openxmlformats.org/spreadsheetml/2006/main" count="597" uniqueCount="597">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</sst>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532</v>
      </c>
      <c r="BH25" s="495">
        <f>BE34</f>
        <v>1500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1500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45764.456619918979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45764.4566199537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45764.4566199537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45764.4566199537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45764.4566199537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45764.4566199537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45764.456620185185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75</v>
      </c>
      <c r="C74" s="547" t="s">
        <v>162</v>
      </c>
      <c r="D74" s="548">
        <f>تسعير!BE34</f>
        <v>1500</v>
      </c>
      <c r="E74" s="547" t="s">
        <v>125</v>
      </c>
      <c r="F74" s="548">
        <f>تسعير!BE33</f>
        <v>500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304" t="s">
        <v>18</v>
      </c>
      <c r="R74" s="656">
        <f>NOW()</f>
        <v>45764.456620185185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98</v>
      </c>
      <c r="C76" s="554">
        <f>F74-16.5</f>
        <v>483.5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315560</v>
      </c>
      <c r="G76" s="541"/>
      <c r="H76" s="552">
        <f>IF(AND((C76&gt;=150),(C76&lt;201)),4,IF(AND((C76&gt;=201),(C76&lt;251)),5,IF(AND((C76&gt;=251),(C76&lt;401)),4,IF(AND((C76&gt;=401),(C76&lt;501)),5,0))))</f>
        <v>5</v>
      </c>
      <c r="I76" s="284">
        <f ref="I76:I81" t="shared" si="20">(H76*100)/C76</f>
        <v>1.0341261633919339</v>
      </c>
      <c r="J76" s="555">
        <f ref="J76:J81" t="shared" si="21">B76/(ROUNDDOWN(I76,0))</f>
        <v>98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10640</v>
      </c>
      <c r="G77" s="556"/>
      <c r="H77" s="552">
        <f>IF(AND((C77&gt;=200),(C77&lt;250)),5,IF(AND((C77&gt;=250),(C77&lt;=350)),7,IF(AND((C77&gt;350),(C77&lt;501)),5,IF(AND((C77&gt;=501),(C77&lt;701)),7,0))))</f>
        <v>5</v>
      </c>
      <c r="I77" s="284">
        <f t="shared" si="20"/>
        <v>1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1500</v>
      </c>
      <c r="D78" s="551" t="s">
        <v>300</v>
      </c>
      <c r="E78" s="551">
        <v>3.8</v>
      </c>
      <c r="F78" s="551" t="e">
        <f>IF(($H$74="سادة"),(J78*H78*E78*($U$73+(Sheet2!B41*1000))/1000),(J78*H78*E78*($U$73+(Sheet2!B15))/1000))</f>
        <v>#DIV/0!</v>
      </c>
      <c r="G78" s="556"/>
      <c r="H78" s="552">
        <f>IF(AND((C78&gt;=200),(C78&lt;=250)),5,IF(AND((C78&gt;250),(C78&lt;=350)),7,IF(AND((C78&gt;350),(C78&lt;501)),5,IF(AND((C78&gt;=501),(C78&lt;701)),7,0))))</f>
        <v>0</v>
      </c>
      <c r="I78" s="284">
        <f t="shared" si="20"/>
        <v>0</v>
      </c>
      <c r="J78" s="555" t="e">
        <f t="shared" si="21"/>
        <v>#DIV/0!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4760</v>
      </c>
      <c r="G79" s="556"/>
      <c r="H79" s="552">
        <f>IF(AND((C79&gt;=200),(C79&lt;=250)),5,IF(AND((C79&gt;250),(C79&lt;=350)),7,IF(AND((C79&gt;350),(C79&lt;501)),5,IF(AND((C79&gt;=501),(C79&lt;701)),7,0))))</f>
        <v>5</v>
      </c>
      <c r="I79" s="284">
        <f t="shared" si="20"/>
        <v>1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1500</v>
      </c>
      <c r="D80" s="551" t="s">
        <v>300</v>
      </c>
      <c r="E80" s="551">
        <v>1.7</v>
      </c>
      <c r="F80" s="551" t="e">
        <f>IF(($H$74="سادة"),(J80*H80*E80*($U$73+(Sheet2!B41*1000))/1000),(J80*H80*E80*($U$73+(Sheet2!B15))/1000))</f>
        <v>#DIV/0!</v>
      </c>
      <c r="G80" s="556"/>
      <c r="H80" s="552">
        <f>IF(AND((C80&gt;=200),(C80&lt;=250)),5,IF(AND((C80&gt;250),(C80&lt;=350)),7,IF(AND((C80&gt;350),(C80&lt;501)),5,IF(AND((C80&gt;=501),(C80&lt;701)),7,0))))</f>
        <v>0</v>
      </c>
      <c r="I80" s="284">
        <f t="shared" si="20"/>
        <v>0</v>
      </c>
      <c r="J80" s="555" t="e">
        <f t="shared" si="21"/>
        <v>#DIV/0!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483.5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1820</v>
      </c>
      <c r="G81" s="556"/>
      <c r="H81" s="552">
        <f>IF(AND((C81&gt;=150),(C81&lt;201)),4,IF(AND((C81&gt;=201),(C81&lt;251)),5,IF(AND((C81&gt;=251),(C81&lt;401)),4,IF(AND((C81&gt;=401),(C81&lt;501)),5,0))))</f>
        <v>5</v>
      </c>
      <c r="I81" s="284">
        <f t="shared" si="20"/>
        <v>1.0341261633919339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1517.2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196</v>
      </c>
      <c r="D83" s="551" t="s">
        <v>28</v>
      </c>
      <c r="E83" s="194">
        <v>20</v>
      </c>
      <c r="F83" s="551">
        <f>E83*C83</f>
        <v>3920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196</v>
      </c>
      <c r="D84" s="551" t="s">
        <v>28</v>
      </c>
      <c r="E84" s="194">
        <v>18</v>
      </c>
      <c r="F84" s="551">
        <f>E84*C84</f>
        <v>3528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196</v>
      </c>
      <c r="D88" s="551" t="s">
        <v>28</v>
      </c>
      <c r="E88" s="194">
        <v>120</v>
      </c>
      <c r="F88" s="551">
        <f>C88*E88</f>
        <v>23520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196</v>
      </c>
      <c r="D89" s="551" t="s">
        <v>28</v>
      </c>
      <c r="E89" s="194">
        <v>120</v>
      </c>
      <c r="F89" s="551">
        <f>C89*E89</f>
        <v>23520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474</v>
      </c>
      <c r="D91" s="551" t="s">
        <v>300</v>
      </c>
      <c r="E91" s="194">
        <v>10</v>
      </c>
      <c r="F91" s="551">
        <f>C91*E91</f>
        <v>4740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474</v>
      </c>
      <c r="D92" s="551" t="s">
        <v>300</v>
      </c>
      <c r="E92" s="194">
        <v>20</v>
      </c>
      <c r="F92" s="551">
        <f ref="F92:F93" t="shared" si="24">C92*E92</f>
        <v>9480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33</v>
      </c>
      <c r="D93" s="551" t="s">
        <v>28</v>
      </c>
      <c r="E93" s="194">
        <v>250</v>
      </c>
      <c r="F93" s="551">
        <f t="shared" si="24"/>
        <v>8250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33</v>
      </c>
      <c r="D94" s="551" t="s">
        <v>28</v>
      </c>
      <c r="E94" s="194">
        <v>40</v>
      </c>
      <c r="F94" s="551">
        <f>E94*C94</f>
        <v>1320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1449.3333333333333</v>
      </c>
      <c r="W99" s="241">
        <f ref="W99:W113" t="shared" si="28" ca="1">(V99)/$R$68</f>
        <v>0.0061702772296476993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1100</v>
      </c>
      <c r="W105" s="251">
        <f t="shared" si="28" ca="1"/>
        <v>0.0046830530951787967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570</v>
      </c>
      <c r="W106" s="251">
        <f t="shared" si="28" ca="1"/>
        <v>0.00242667296750174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5610</v>
      </c>
      <c r="W107" s="251">
        <f t="shared" si="28" ca="1"/>
        <v>0.023883570785411864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9149.3333333333321</v>
      </c>
      <c r="W114" s="527">
        <f>Table13597192[[#Totals],[اجمالي]]/$R$68</f>
        <v>0.03895164889589927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