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<sst xmlns="http://schemas.openxmlformats.org/spreadsheetml/2006/main" count="598" uniqueCount="598">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</sst>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 t="e">
        <f>'بيرسا و لوفرز'!R140</f>
        <v>#DIV/0!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 t="e">
        <f>BE22/(BE33*BE34/10000)</f>
        <v>#DIV/0!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600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191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700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600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 t="e">
        <f>('بيرسا و لوفرز'!F97+'بيرسا و لوفرز'!V126+'بيرسا و لوفرز'!V134)*1.35</f>
        <v>#DIV/0!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 t="e">
        <f>BD37/(BE33*BE34/10000)</f>
        <v>#DIV/0!</v>
      </c>
      <c r="BE38" s="621"/>
      <c r="BK38" s="485">
        <f>BE33</f>
        <v>700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93A527F-4B62-41A6-A527-032DCB6AAC5F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CD789A4-F200-4750-B8ED-6C25617B7B96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74094058-CA41-46A0-BC8A-D44CFFCDB65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569411B-AFC8-41ED-9CB5-86AA47CCDC73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A1F29BEB-D53C-4E13-9271-715BB3BF7F0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FFB2CF4D-F386-43AD-83FC-6627B2DB4B66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121E1B4-8B4F-48FD-8F0D-FFE8F04EF201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4CDF01A2-1E54-44AF-9124-8DF2030C1274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B3C4ACA9-5044-48B2-9072-B04CECB8CB1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9FE4290-CB2A-46CA-9E77-6D1C2A8A97F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F37C599C-FE34-4639-920A-CD10B2C85963}">
          <x14:formula1>
            <xm:f>wavy2!$A$19:$A$20</xm:f>
          </x14:formula1>
          <xm:sqref>BE9</xm:sqref>
        </x14:dataValidation>
        <x14:dataValidation type="list" allowBlank="1" showInputMessage="1" showErrorMessage="1" xr:uid="{55A9FBEF-D0CE-44BA-BA3B-16D23FC87FE7}">
          <x14:formula1>
            <xm:f>wavy1!$A$19:$A$20</xm:f>
          </x14:formula1>
          <xm:sqref>AT9</xm:sqref>
        </x14:dataValidation>
        <x14:dataValidation type="list" allowBlank="1" showInputMessage="1" showErrorMessage="1" xr:uid="{EACB675D-BF27-4376-B27B-F5A392FE3BA9}">
          <x14:formula1>
            <xm:f>Sheet2!$B$5:$B$7</xm:f>
          </x14:formula1>
          <xm:sqref>T25 T46 T64</xm:sqref>
        </x14:dataValidation>
        <x14:dataValidation type="list" allowBlank="1" showInputMessage="1" showErrorMessage="1" xr:uid="{35D6C120-7D8F-4D9C-9632-D6819A95D48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A98C7DF-66A7-4577-B430-1EE5512DFF1A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FE749C72-45D6-4354-A348-848767B2778E}">
          <x14:formula1>
            <xm:f>Sheet2!$C$5:$C$6</xm:f>
          </x14:formula1>
          <xm:sqref>T26</xm:sqref>
        </x14:dataValidation>
        <x14:dataValidation type="list" allowBlank="1" showInputMessage="1" showErrorMessage="1" xr:uid="{D936BFEB-89BA-42EE-A48C-1B953B8D69A6}">
          <x14:formula1>
            <xm:f>Sheet2!$A$5</xm:f>
          </x14:formula1>
          <xm:sqref>U31</xm:sqref>
        </x14:dataValidation>
        <x14:dataValidation type="list" allowBlank="1" showInputMessage="1" showErrorMessage="1" xr:uid="{549EB3EF-B8E2-4F6A-9334-2C49003464F2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5ECBEF84-64C3-4C0F-9076-9B1774B43C97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D652A086-137C-4055-B295-BA421032E83F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0FD2AF9-35C4-4B13-95BD-398E5D7765EA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D36B8182-42F5-4296-A1D7-207F7E02BE16}">
          <x14:formula1>
            <xm:f>Sheet2!$D$5:$D$6</xm:f>
          </x14:formula1>
          <xm:sqref>T32 T53 T71</xm:sqref>
        </x14:dataValidation>
        <x14:dataValidation type="list" allowBlank="1" showInputMessage="1" showErrorMessage="1" xr:uid="{EBCAEFD7-717D-4A09-B616-F808ED22901F}">
          <x14:formula1>
            <xm:f>Sheet2!$A$6</xm:f>
          </x14:formula1>
          <xm:sqref>AC36</xm:sqref>
        </x14:dataValidation>
        <x14:dataValidation type="list" allowBlank="1" showInputMessage="1" showErrorMessage="1" xr:uid="{C919E444-C702-4E0E-B260-D3630148AE8A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45659.588567754632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1B16C5F-5C17-44C0-B54C-7DCAF292D238}">
      <formula1>$N$2:$N$20</formula1>
    </dataValidation>
    <dataValidation type="list" allowBlank="1" showInputMessage="1" showErrorMessage="1" sqref="G63:G75" xr:uid="{64BF5168-B9A7-4290-B991-1872FA19099D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45659.588567754632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55660A20-CEB2-4B43-9B4C-833E9BB3A0C9}">
      <formula1>$U$4:$U$5</formula1>
    </dataValidation>
    <dataValidation type="list" allowBlank="1" showInputMessage="1" showErrorMessage="1" sqref="F72:F80" xr:uid="{B0AA54E9-6CB8-461A-84B4-B041783BFB91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45659.588567754632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794D1F9-CB92-4EA4-8D28-465440635865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45659.588567939812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4F552A5-9C39-4700-8D19-231BC1CD392C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C22E93A-DF1F-4E88-B9DD-5BD040DECB8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45659.588567939812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45659.588567939812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45659.588567939812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42</v>
      </c>
      <c r="C74" s="537" t="s">
        <v>428</v>
      </c>
      <c r="D74" s="538">
        <f>تسعير!BE34</f>
        <v>600</v>
      </c>
      <c r="E74" s="537" t="s">
        <v>125</v>
      </c>
      <c r="F74" s="538">
        <f>تسعير!BE33</f>
        <v>700</v>
      </c>
      <c r="G74" s="537" t="s">
        <v>172</v>
      </c>
      <c r="H74" s="538" t="str">
        <f>تسعير!BE26</f>
        <v>خشبي</v>
      </c>
      <c r="I74" s="539" t="str">
        <f>تسعير!BE32</f>
        <v>قواعد عادية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6" t="s">
        <v>18</v>
      </c>
      <c r="R74" s="642">
        <f>NOW()</f>
        <v>45659.588567939812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38</v>
      </c>
      <c r="C76" s="544">
        <f>F74-16.5</f>
        <v>683.5</v>
      </c>
      <c r="D76" s="541" t="s">
        <v>566</v>
      </c>
      <c r="E76" s="541">
        <v>2.3</v>
      </c>
      <c r="F76" s="541" t="e">
        <f>IF(($H$74="سادة"),(J76*H76*E76*($U$73+(Sheet2!B41*1000))/1000),(J76*H76*E76*($U$73+(Sheet2!B15))/1000))</f>
        <v>#DIV/0!</v>
      </c>
      <c r="G76" s="531"/>
      <c r="H76" s="542">
        <f>IF(AND((C76&gt;=150),(C76&lt;201)),4,IF(AND((C76&gt;=201),(C76&lt;251)),5,IF(AND((C76&gt;=251),(C76&lt;401)),4,IF(AND((C76&gt;=401),(C76&lt;501)),5,0))))</f>
        <v>0</v>
      </c>
      <c r="I76" s="281">
        <f ref="I76:I81" t="shared" si="21">(H76*100)/C76</f>
        <v>0</v>
      </c>
      <c r="J76" s="545" t="e">
        <f ref="J76:J81" t="shared" si="22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700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15161.999999999998</v>
      </c>
      <c r="G77" s="546"/>
      <c r="H77" s="542">
        <f>IF(AND((C77&gt;=200),(C77&lt;250)),5,IF(AND((C77&gt;=250),(C77&lt;=350)),7,IF(AND((C77&gt;350),(C77&lt;501)),5,IF(AND((C77&gt;=501),(C77&lt;701)),7,0))))</f>
        <v>7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0.060395928867017112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600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15161.999999999998</v>
      </c>
      <c r="G78" s="546"/>
      <c r="H78" s="542">
        <f>IF(AND((C78&gt;=200),(C78&lt;=250)),5,IF(AND((C78&gt;250),(C78&lt;=350)),7,IF(AND((C78&gt;350),(C78&lt;501)),5,IF(AND((C78&gt;=501),(C78&lt;701)),7,0))))</f>
        <v>7</v>
      </c>
      <c r="I78" s="281">
        <f t="shared" si="21"/>
        <v>1.1666666666666667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700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6783</v>
      </c>
      <c r="G79" s="546"/>
      <c r="H79" s="542">
        <f>IF(AND((C79&gt;=200),(C79&lt;=250)),5,IF(AND((C79&gt;250),(C79&lt;=350)),7,IF(AND((C79&gt;350),(C79&lt;501)),5,IF(AND((C79&gt;=501),(C79&lt;701)),7,0))))</f>
        <v>7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600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6783</v>
      </c>
      <c r="G80" s="546"/>
      <c r="H80" s="542">
        <f>IF(AND((C80&gt;=200),(C80&lt;=250)),5,IF(AND((C80&gt;250),(C80&lt;=350)),7,IF(AND((C80&gt;350),(C80&lt;501)),5,IF(AND((C80&gt;=501),(C80&lt;701)),7,0))))</f>
        <v>7</v>
      </c>
      <c r="I80" s="281">
        <f t="shared" si="21"/>
        <v>1.1666666666666667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683.5</v>
      </c>
      <c r="D81" s="541" t="s">
        <v>566</v>
      </c>
      <c r="E81" s="541">
        <v>0.65</v>
      </c>
      <c r="F81" s="541" t="e">
        <f>IF(($H$74="سادة"),(J81*H81*E81*($U$73+(Sheet2!B41*1000))/1000),(J81*H81*E81*($U$73+(Sheet2!B15))/1000))</f>
        <v>#DIV/0!</v>
      </c>
      <c r="G81" s="546"/>
      <c r="H81" s="542">
        <f>IF(AND((C81&gt;=150),(C81&lt;201)),4,IF(AND((C81&gt;=201),(C81&lt;251)),5,IF(AND((C81&gt;=251),(C81&lt;401)),4,IF(AND((C81&gt;=401),(C81&lt;501)),5,0))))</f>
        <v>0</v>
      </c>
      <c r="I81" s="281">
        <f t="shared" si="21"/>
        <v>0</v>
      </c>
      <c r="J81" s="545" t="e">
        <f t="shared" si="22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581.19999999999993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0.11863486027449791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76</v>
      </c>
      <c r="D83" s="541" t="s">
        <v>28</v>
      </c>
      <c r="E83" s="541">
        <v>20</v>
      </c>
      <c r="F83" s="541">
        <f>E83*C83</f>
        <v>1520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76</v>
      </c>
      <c r="D84" s="541" t="s">
        <v>28</v>
      </c>
      <c r="E84" s="541">
        <v>18</v>
      </c>
      <c r="F84" s="541">
        <f>E84*C84</f>
        <v>1368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76</v>
      </c>
      <c r="D88" s="541" t="s">
        <v>28</v>
      </c>
      <c r="E88" s="541">
        <v>120</v>
      </c>
      <c r="F88" s="541">
        <f>C88*E88</f>
        <v>9120</v>
      </c>
      <c r="G88" s="546"/>
      <c r="H88" s="531"/>
      <c r="I88" s="531"/>
      <c r="J88" s="531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76</v>
      </c>
      <c r="D89" s="541" t="s">
        <v>28</v>
      </c>
      <c r="E89" s="541">
        <v>120</v>
      </c>
      <c r="F89" s="541">
        <f>C89*E89</f>
        <v>9120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0.019173310751434004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0.0237669164522984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260</v>
      </c>
      <c r="D91" s="541" t="s">
        <v>566</v>
      </c>
      <c r="E91" s="541">
        <v>10</v>
      </c>
      <c r="F91" s="541">
        <f>C91*E91</f>
        <v>2600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260</v>
      </c>
      <c r="D92" s="541" t="s">
        <v>566</v>
      </c>
      <c r="E92" s="557">
        <v>20</v>
      </c>
      <c r="F92" s="541">
        <f ref="F92:F93" t="shared" si="25">C92*E92</f>
        <v>5200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13</v>
      </c>
      <c r="D93" s="541" t="s">
        <v>28</v>
      </c>
      <c r="E93" s="541">
        <v>250</v>
      </c>
      <c r="F93" s="541">
        <f t="shared" si="25"/>
        <v>3250</v>
      </c>
      <c r="G93" s="531"/>
      <c r="H93" s="531"/>
      <c r="I93" s="531"/>
      <c r="J93" s="531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13</v>
      </c>
      <c r="D94" s="541" t="s">
        <v>28</v>
      </c>
      <c r="E94" s="541">
        <v>40</v>
      </c>
      <c r="F94" s="541">
        <f>E94*C94</f>
        <v>520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660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19800</v>
      </c>
      <c r="W109" s="251">
        <f t="shared" si="29" ca="1"/>
        <v>0.07908990684966527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30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14250</v>
      </c>
      <c r="W110" s="251">
        <f t="shared" si="29" ca="1"/>
        <v>0.0569207662933197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30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15750</v>
      </c>
      <c r="W111" s="251">
        <f t="shared" si="29" ca="1"/>
        <v>0.062912425903142818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51440</v>
      </c>
      <c r="W114" s="516">
        <f>Table13597192[[#Totals],[اجمالي]]/$R$68</f>
        <v>0.20547398021953442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 t="e">
        <f>R139*(1+Table187079100[[#This Row],[Column3]])</f>
        <v>#DIV/0!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94CCBE41-1E93-4059-8919-16000F50F9C2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